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2" sheetId="1" r:id="rId1"/>
    <sheet name="5,1" sheetId="2" r:id="rId2"/>
    <sheet name="10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<sst xmlns="http://schemas.openxmlformats.org/spreadsheetml/2006/main" count="608" uniqueCount="345">
  <si>
    <t xml:space="preserve">Код </t>
  </si>
  <si>
    <t>Наименование</t>
  </si>
  <si>
    <t>(тыс. руб.)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</si>
  <si>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</si>
  <si>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</si>
  <si>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</si>
  <si>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</si>
  <si>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Обслуживание государственного и муниципального долга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</si>
  <si>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</si>
  <si>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</si>
  <si>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</si>
  <si>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</si>
  <si>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</si>
  <si>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</si>
  <si>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</si>
  <si>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</si>
  <si>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</si>
  <si>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</si>
  <si>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</si>
  <si>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</si>
  <si>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</si>
  <si>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</si>
  <si>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</si>
  <si>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</si>
  <si>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</si>
  <si>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</si>
  <si>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</si>
  <si>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</si>
  <si>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</si>
  <si>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</si>
  <si>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</si>
  <si>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</si>
  <si>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</si>
  <si>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</si>
  <si>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</si>
  <si>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</si>
  <si>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</si>
  <si>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</si>
  <si>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</si>
  <si>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</si>
  <si>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</si>
  <si>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</si>
  <si>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</si>
  <si>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</si>
  <si>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</si>
  <si>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</si>
  <si>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</si>
  <si>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</si>
  <si>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межбюджетный трансферты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</si>
  <si>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</si>
  <si>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</si>
  <si>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</si>
  <si>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</si>
  <si>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 xml:space="preserve"> Собрания представителей</t>
  </si>
  <si>
    <t>Условно утвержденные расходы.</t>
  </si>
  <si>
    <t>-</t>
  </si>
  <si>
    <t>0100</t>
  </si>
  <si>
    <t>0102</t>
  </si>
  <si>
    <t>0104</t>
  </si>
  <si>
    <t>0106</t>
  </si>
  <si>
    <t>0111</t>
  </si>
  <si>
    <t>0114</t>
  </si>
  <si>
    <t>0112</t>
  </si>
  <si>
    <t>0300</t>
  </si>
  <si>
    <t>0302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</si>
  <si>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</si>
  <si>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</si>
  <si>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</si>
  <si>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</si>
  <si>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</si>
  <si>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</si>
  <si>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</si>
  <si>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</si>
  <si>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</si>
  <si>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0505</t>
  </si>
  <si>
    <t>0600</t>
  </si>
  <si>
    <t>0605</t>
  </si>
  <si>
    <t>0700</t>
  </si>
  <si>
    <t>0701</t>
  </si>
  <si>
    <t>0702</t>
  </si>
  <si>
    <t>0707</t>
  </si>
  <si>
    <t>0800</t>
  </si>
  <si>
    <t>0801</t>
  </si>
  <si>
    <t>0804</t>
  </si>
  <si>
    <t>0900</t>
  </si>
  <si>
    <t>0901</t>
  </si>
  <si>
    <t>0902</t>
  </si>
  <si>
    <t>0903</t>
  </si>
  <si>
    <t>0904</t>
  </si>
  <si>
    <t>0908</t>
  </si>
  <si>
    <t>0910</t>
  </si>
  <si>
    <t xml:space="preserve">                                          тыс. руб.</t>
  </si>
  <si>
    <t>Главный распорядитель</t>
  </si>
  <si>
    <t>Вид расхода</t>
  </si>
  <si>
    <t>План</t>
  </si>
  <si>
    <t>1. Муниципальное учреждение здравоохранения «Большесельская районная больница»</t>
  </si>
  <si>
    <t xml:space="preserve">Больницы, клиники, госпитали, медико-санитарные части </t>
  </si>
  <si>
    <t xml:space="preserve">Обеспечение деятельности подведомственных учреждений </t>
  </si>
  <si>
    <t>Выполнение функций бюджетными учреждениями</t>
  </si>
  <si>
    <t>Больницы, клиники, госпитали, медико-санитарные части</t>
  </si>
  <si>
    <t>Поликлиники, амбулатории, диагностические центры</t>
  </si>
  <si>
    <t>Обеспечение деятельности подведомственных учреждений</t>
  </si>
  <si>
    <t>Иные безвозмездные и безвозвратные перечисления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</si>
  <si>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</si>
  <si>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2. Администрация Большесельского муниципального района</t>
  </si>
  <si>
    <t>1162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</si>
  <si>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</si>
  <si>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</si>
  <si>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</si>
  <si>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</si>
  <si>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функции органами местного самоуправления</t>
  </si>
  <si>
    <t>500</t>
  </si>
  <si>
    <t>Центральный аппарат</t>
  </si>
  <si>
    <t>0020400</t>
  </si>
  <si>
    <t>Дворцы и дома культуры, другие учреждения культуры и средств массовой информации</t>
  </si>
  <si>
    <t>4400000</t>
  </si>
  <si>
    <t>541</t>
  </si>
  <si>
    <t>4409900</t>
  </si>
  <si>
    <t>001</t>
  </si>
  <si>
    <t>Муниципальные целевые программы</t>
  </si>
  <si>
    <t>7950000</t>
  </si>
  <si>
    <t>20</t>
  </si>
  <si>
    <t>Выполнение функций органами местного самоуправления</t>
  </si>
  <si>
    <t>Защита населения и территории от последствий ЧС природного и техногенного характера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</si>
  <si>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</si>
  <si>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</si>
  <si>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</si>
  <si>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200</t>
  </si>
  <si>
    <t>Муниципальная целевая программа «Развитие сельского хозяйства Большесельского муниципального района на 2008-20012гг»</t>
  </si>
  <si>
    <t>7950200</t>
  </si>
  <si>
    <t>Мероприятия в области  сельскохозяйственного производства</t>
  </si>
  <si>
    <t>342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</si>
  <si>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</si>
  <si>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</si>
  <si>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</si>
  <si>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</si>
  <si>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</t>
  </si>
  <si>
    <t>006</t>
  </si>
  <si>
    <t>3150000</t>
  </si>
  <si>
    <t>Поддержка дорожного хозяйства</t>
  </si>
  <si>
    <t>3150200</t>
  </si>
  <si>
    <t>Региональные целевые программы</t>
  </si>
  <si>
    <t>5220000</t>
  </si>
  <si>
    <t xml:space="preserve">Областная целевая программа «Развитие субъектов малого и среднего предпринимательства Ярославской области» </t>
  </si>
  <si>
    <t>5223100</t>
  </si>
  <si>
    <t>Областная целевая программа «Развитие субъектов малого и среднего предпринимательства Ярославской области» в части реализации муниципальных программ развития  субъектов малого и среднего  предпринимательства</t>
  </si>
  <si>
    <t>5223102</t>
  </si>
  <si>
    <t>14</t>
  </si>
  <si>
    <t>5223300</t>
  </si>
  <si>
    <t>Муниципальная целевая программа «Поддержка развития внутреннего и выездного туризма на территории  муниципального района»</t>
  </si>
  <si>
    <t>7950300</t>
  </si>
  <si>
    <t>Бюджетные инвестиции</t>
  </si>
  <si>
    <t>003</t>
  </si>
  <si>
    <t>Учреждения по внешкольной работе с детьми</t>
  </si>
  <si>
    <t>4230000</t>
  </si>
  <si>
    <t>4239900</t>
  </si>
  <si>
    <t xml:space="preserve">Муниципальные  целевые программы </t>
  </si>
  <si>
    <t>Муниципальная целевая программа «Молодежь»</t>
  </si>
  <si>
    <t>7950500</t>
  </si>
  <si>
    <t>Муниципальная целевая программа «Патриотическое воспитание граждан на 2009 – 2011 годы»</t>
  </si>
  <si>
    <t>7950600</t>
  </si>
  <si>
    <t>Музеи и постоянные выставки</t>
  </si>
  <si>
    <t>4410000</t>
  </si>
  <si>
    <t>651</t>
  </si>
  <si>
    <t>4419900</t>
  </si>
  <si>
    <t>Библиотеки</t>
  </si>
  <si>
    <t>4420000</t>
  </si>
  <si>
    <t>4429900</t>
  </si>
  <si>
    <t>35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</si>
  <si>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</si>
  <si>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</si>
  <si>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</si>
  <si>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</si>
  <si>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 xml:space="preserve">Физкультурно-оздоровительная работа и спортивные мероприятия </t>
  </si>
  <si>
    <t>5120000</t>
  </si>
  <si>
    <t>164</t>
  </si>
  <si>
    <t>Мероприятия в области здравоохранения, спорта и физической культуры, туризма</t>
  </si>
  <si>
    <t>5129700</t>
  </si>
  <si>
    <t>Выполнение функций  органами местного самоуправления</t>
  </si>
  <si>
    <t>1003</t>
  </si>
  <si>
    <t>Социальная помощь</t>
  </si>
  <si>
    <t>5050000</t>
  </si>
  <si>
    <t>1187</t>
  </si>
  <si>
    <t>Мероприятия в области социальной политики</t>
  </si>
  <si>
    <t>5053300</t>
  </si>
  <si>
    <t>Социальные выплаты</t>
  </si>
  <si>
    <t>005</t>
  </si>
  <si>
    <t>Областная целевая программа «Социальное развитие села до 2010», на проведение мероприятий по улучшению жилищных условий граждан РФ, проживающих и работающих в сельской местности</t>
  </si>
  <si>
    <t>5220202</t>
  </si>
  <si>
    <t>Субсидия на проведение мероприятий по обеспечению жильем граждан РФ, проживающих и работающих в сельской местности</t>
  </si>
  <si>
    <t>099</t>
  </si>
  <si>
    <t>Областная целевая программа «Государственная поддержка молодых семей ЯО в приобретении (строительстве) жилья»</t>
  </si>
  <si>
    <t>5220700</t>
  </si>
  <si>
    <t>160</t>
  </si>
  <si>
    <t>068</t>
  </si>
  <si>
    <t>1006</t>
  </si>
  <si>
    <t>Реализация государственных функций в области социальной политики</t>
  </si>
  <si>
    <t>5140000</t>
  </si>
  <si>
    <t>Субсидии  отдельным общественным организациям  и иным некоммерческим объединениям</t>
  </si>
  <si>
    <t>5140500</t>
  </si>
  <si>
    <t>Субсидии некоммерческим организациям</t>
  </si>
  <si>
    <t>019</t>
  </si>
  <si>
    <t>3. Финансовое управление администрации  Большесельского муниципального района</t>
  </si>
  <si>
    <t>705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</si>
  <si>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</si>
  <si>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4261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</si>
  <si>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</si>
  <si>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</si>
  <si>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</si>
  <si>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</si>
  <si>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</si>
  <si>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</si>
  <si>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0700000</t>
  </si>
  <si>
    <t>Резервные фонды местных администраций</t>
  </si>
  <si>
    <t>0700500</t>
  </si>
  <si>
    <t>Дотации бюджетам субъектов Российской Федерации и муниципальных образований</t>
  </si>
  <si>
    <t>1101</t>
  </si>
  <si>
    <t>Выравнивание бюджетной обеспеченности</t>
  </si>
  <si>
    <t>5160000</t>
  </si>
  <si>
    <t>Выравнивание бюджетной обеспеченности из регионального фонда финансовой поддержки</t>
  </si>
  <si>
    <t>5160110</t>
  </si>
  <si>
    <t>14180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</si>
  <si>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</si>
  <si>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</si>
  <si>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</si>
  <si>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5160130</t>
  </si>
  <si>
    <t>Иные межбюджетные трансферты</t>
  </si>
  <si>
    <t>1104</t>
  </si>
  <si>
    <t>653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</si>
  <si>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</si>
  <si>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</si>
  <si>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5210600</t>
  </si>
  <si>
    <r>
      <t>4</t>
    </r>
    <r>
      <rPr>
        <b/>
        <sz val="9"/>
        <rFont val="Times New Roman"/>
        <family val="1"/>
      </rPr>
      <t>. Муниципальное образовательное учреждение Большесельская средняя общеобразовательная школа</t>
    </r>
  </si>
  <si>
    <t>707</t>
  </si>
  <si>
    <t>Школы-детские сады, школы начальные, неполные средние и средние</t>
  </si>
  <si>
    <t>4210000</t>
  </si>
  <si>
    <t>4219900</t>
  </si>
  <si>
    <t>410</t>
  </si>
  <si>
    <t>5. Комплексный центр социального обслуживания населения</t>
  </si>
  <si>
    <t>709</t>
  </si>
  <si>
    <t>1002</t>
  </si>
  <si>
    <t>Учреждения социального обслуживания населения</t>
  </si>
  <si>
    <t xml:space="preserve">- обеспечение деятельности подведомственных учреждений </t>
  </si>
  <si>
    <t>- выполнение функций бюджетными учреждениями</t>
  </si>
  <si>
    <t>6. Управление социальной защиты населения</t>
  </si>
  <si>
    <t>Областная комплексная целевая программа «Семья и дети»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</si>
  <si>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</si>
  <si>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служащих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</si>
  <si>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</si>
  <si>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 xml:space="preserve">Ежемесячное пособие на ребенка </t>
  </si>
  <si>
    <t xml:space="preserve">Социальные выплаты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</si>
  <si>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</si>
  <si>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</si>
  <si>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</si>
  <si>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</si>
  <si>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</si>
  <si>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</si>
  <si>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 xml:space="preserve">Охрана семьи и детства </t>
  </si>
  <si>
    <t>7. Муниципальное учреждение Большесельский молодежный центр</t>
  </si>
  <si>
    <t>Организационно-воспитательная работа с молодежью</t>
  </si>
  <si>
    <t>Проведение мероприятий для детей и молодежи</t>
  </si>
  <si>
    <t>Областные целевые программы</t>
  </si>
  <si>
    <t>Подпрограмма «Отдых, оздоровление и занятость детей» в части организации занятости подростков в летний период и проведение вариативных профильных лагерей</t>
  </si>
  <si>
    <t>Мероприятия в области коммунального хозяйства</t>
  </si>
  <si>
    <t>25</t>
  </si>
  <si>
    <t>718</t>
  </si>
  <si>
    <t>Детские дошкольные учреждения</t>
  </si>
  <si>
    <t>4200000</t>
  </si>
  <si>
    <t>4209900</t>
  </si>
  <si>
    <t>Областная целевая программа «Обеспечение доступности  дошкольного образования в Ярославской области»</t>
  </si>
  <si>
    <t>5221200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</si>
  <si>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</si>
  <si>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</si>
  <si>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 xml:space="preserve">Содержание ребенка в семье опекуна и приемной семье, а также оплата труда приемного родителя 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</si>
  <si>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</si>
  <si>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</si>
  <si>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</si>
  <si>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Всего расходов</t>
  </si>
  <si>
    <t>0709</t>
  </si>
  <si>
    <t>Условно утвержденные расходы</t>
  </si>
  <si>
    <t>Расходы за счет средств от предапринимательской и иной приносящей доход деятельности.</t>
  </si>
  <si>
    <t xml:space="preserve">ВСЕГО </t>
  </si>
  <si>
    <t xml:space="preserve">Собрания представителей  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</si>
  <si>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</si>
  <si>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</si>
  <si>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022</t>
  </si>
  <si>
    <t xml:space="preserve">Областная комплексная целевая программа "Семья и дети" </t>
  </si>
  <si>
    <t>Мероприятия в сфере образования</t>
  </si>
  <si>
    <t>501</t>
  </si>
  <si>
    <t>Региональные целевые прграммы</t>
  </si>
  <si>
    <t>Областная комплексная целевая программа "Семья и дети" подпрограмма "Семья"</t>
  </si>
  <si>
    <t>Субсидии на обеспечение жильем</t>
  </si>
  <si>
    <t>Реализация мер социальной поддержки отдельных категорий граждан</t>
  </si>
  <si>
    <t>0105</t>
  </si>
  <si>
    <t>Судебная система</t>
  </si>
  <si>
    <t>0806</t>
  </si>
  <si>
    <t>Другие вопросы в области культуры, кинематографии, средств массовой информации</t>
  </si>
  <si>
    <t>Выплаты патронатной семье на содержание подопечных детей.</t>
  </si>
  <si>
    <t>Оплата труда патронатного родителя.</t>
  </si>
  <si>
    <t>функционирование высшего должностного лица субъекта РФ и муниципального образования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</si>
  <si>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</si>
  <si>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>Содержание автомобильных дорог общего пользования.</t>
  </si>
  <si>
    <t>Компенсация выпадающих доходов организациям, предоставляющим населению услуги теплоснабжения по тарифам, обеспечивающим  возмещение издержек.</t>
  </si>
  <si>
    <t xml:space="preserve">ОЦП "Модернизация объектов коммунальной инфраструктуры Ярославской области" </t>
  </si>
  <si>
    <t>ОЦП "Модернизация объектов коммунальной инфраструктуры Ярославской области" в части:  мероприятия по газификации, теплоснабжению, водоснабжению и водоотведению.</t>
  </si>
  <si>
    <t>Областная целевая программа «Чистая вода»</t>
  </si>
  <si>
    <t>747</t>
  </si>
  <si>
    <t>проведение мероприятий для детей и молодежи в части реализации ВЦП "Молодежь"</t>
  </si>
  <si>
    <t>проведение мероприятий для детей и молодежи</t>
  </si>
  <si>
    <t>607</t>
  </si>
  <si>
    <t>749</t>
  </si>
  <si>
    <t>Областная комплексная целевая программа "Семья и дети" подпрограмма "Отдых , оздоровление и занятость подростков".</t>
  </si>
  <si>
    <t>Мероприятия по отдыху, оздоровлению и занятости.</t>
  </si>
  <si>
    <t>Мероприятив о бласти реформирования региональных финансов</t>
  </si>
  <si>
    <t>Реформирование региональных финансов</t>
  </si>
  <si>
    <t>ОЦП"Комплексные меры противодействия злоупотребления наркотиками и их незаконному обороту"</t>
  </si>
  <si>
    <t>2011 год.</t>
  </si>
  <si>
    <t>Функц.  Классификатор</t>
  </si>
  <si>
    <t>Целевая   статья</t>
  </si>
  <si>
    <t xml:space="preserve">План     2012года. </t>
  </si>
  <si>
    <t xml:space="preserve"> Приложение 8 к решению</t>
  </si>
  <si>
    <t xml:space="preserve">Приложение 10  к решению </t>
  </si>
  <si>
    <t>Областная целевая программа "Профилактика правонарушений в Ярославской области"</t>
  </si>
  <si>
    <t>Проведение мерориятий для детей и  молодежи</t>
  </si>
  <si>
    <t>Областная целевая программа «Поддержка потребительского рынка на селе»</t>
  </si>
  <si>
    <t>ОЦП " Поддержка потребительского рынка на селе" в части возмещения затрат индивидуальным предпринимателем оказывающим социально значимые бытовые услуги.</t>
  </si>
  <si>
    <t>ОЦП " Поддержка потребительского рынка на селе" в части возмещения затрат индивидуальным предпринимателем, занимающимся доставкой товаров в отдельные сельские населённые пункты.</t>
  </si>
  <si>
    <t>Расходы районного бюджета муниципального района по функциональной классификации расходов бюджетов Российской Федерации по бюджетным средствам на плановый период 2011-2012 годов</t>
  </si>
  <si>
    <t>Расходы районного бюджета   по главным распорядителям, распорядителям, целевым статьям и видам расходов бюджетов Российской Федерации на плановый период 2011 и 2012 годов</t>
  </si>
  <si>
    <t>Региональные  целевые программы</t>
  </si>
  <si>
    <t>Областная  целевая программа «Профилактика правонарушений в Ярославской области»</t>
  </si>
  <si>
    <t xml:space="preserve">8. Отдел внутренних дел Большесельского района Ярославской области </t>
  </si>
  <si>
    <t>9. Управление образования администрации Большесельского муниципального района</t>
  </si>
  <si>
    <t>ОЦП " Энергосбережение и повышение энергоэффективности в ЯО"</t>
  </si>
  <si>
    <t>Реализация мероприятий в рамках программы по энергосбережению</t>
  </si>
  <si>
    <t>605</t>
  </si>
  <si>
    <t>Областная целевая программа "Семья и дети" подпрограмма "Семья"</t>
  </si>
  <si>
    <t>Профилактика безнадзорности и правонарушений несовершеннолетних</t>
  </si>
  <si>
    <t>060</t>
  </si>
  <si>
    <t>Меры в области социальной политики</t>
  </si>
  <si>
    <t>План     2011года.</t>
  </si>
  <si>
    <t>Мероприятия по проведению  оздоровительной кампании детей</t>
  </si>
  <si>
    <t>Оздоровление детей</t>
  </si>
  <si>
    <t>от11.02.2009  №135</t>
  </si>
  <si>
    <t>от 11.02.2009  №135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</si>
</sst>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NumberFormat="1" applyFont="1" applyBorder="1" applyAlignment="1">
      <alignment vertical="top" wrapText="1"/>
    </xf>
    <xf numFmtId="0" fontId="5" fillId="0" borderId="4" xfId="0" applyNumberFormat="1" applyFont="1" applyBorder="1" applyAlignment="1">
      <alignment vertical="top" wrapText="1"/>
    </xf>
    <xf numFmtId="0" fontId="7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6" fillId="0" borderId="8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10" fillId="0" borderId="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87" fontId="8" fillId="0" borderId="10" xfId="17" applyNumberFormat="1" applyFont="1" applyFill="1" applyBorder="1" applyAlignment="1" applyProtection="1">
      <alignment wrapText="1"/>
      <protection hidden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10" fillId="0" borderId="19" xfId="0" applyFont="1" applyBorder="1" applyAlignment="1">
      <alignment/>
    </xf>
    <xf numFmtId="4" fontId="6" fillId="0" borderId="20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4" fontId="5" fillId="0" borderId="22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23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center" vertical="top" wrapText="1"/>
    </xf>
    <xf numFmtId="4" fontId="8" fillId="0" borderId="25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10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2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2"/>
  <sheetViews>
    <sheetView zoomScale="150" zoomScaleNormal="150" workbookViewId="0" topLeftCell="A1">
      <selection activeCell="D4" sqref="D4"/>
    </sheetView>
  </sheetViews>
  <sheetFormatPr defaultColWidth="9.140625" defaultRowHeight="12.75"/>
  <cols>
    <col min="1" max="1" width="65.00390625" style="0" customWidth="1"/>
    <col min="2" max="2" width="6.28125" style="53" customWidth="1"/>
    <col min="3" max="3" width="7.28125" style="53" customWidth="1"/>
    <col min="4" max="4" width="9.140625" style="53" customWidth="1"/>
    <col min="5" max="5" width="6.140625" style="55" customWidth="1"/>
    <col min="6" max="6" width="10.7109375" style="63" customWidth="1"/>
    <col min="7" max="7" width="10.8515625" style="104" customWidth="1"/>
    <col min="8" max="8" width="9.140625" style="20" hidden="1" customWidth="1"/>
  </cols>
  <sheetData>
    <row r="1" ht="12.75">
      <c r="D1" s="54" t="s">
        <v>321</v>
      </c>
    </row>
    <row r="2" ht="12.75">
      <c r="D2" s="54" t="s">
        <v>282</v>
      </c>
    </row>
    <row r="3" spans="4:8" ht="12.75">
      <c r="D3" s="56" t="s">
        <v>343</v>
      </c>
      <c r="G3" s="105"/>
      <c r="H3" s="19"/>
    </row>
    <row r="4" spans="6:8" ht="12.75">
      <c r="F4" s="64"/>
      <c r="G4" s="105"/>
      <c r="H4" s="19"/>
    </row>
    <row r="5" spans="1:8" ht="38.25" customHeight="1">
      <c r="A5" s="116" t="s">
        <v>328</v>
      </c>
      <c r="B5" s="116"/>
      <c r="C5" s="116"/>
      <c r="D5" s="116"/>
      <c r="E5" s="116"/>
      <c r="F5" s="116"/>
      <c r="G5" s="116"/>
      <c r="H5" s="116"/>
    </row>
    <row r="6" spans="1:8" ht="13.5" thickBot="1">
      <c r="A6" s="117" t="s">
        <v>91</v>
      </c>
      <c r="B6" s="117"/>
      <c r="C6" s="117"/>
      <c r="D6" s="117"/>
      <c r="E6" s="117"/>
      <c r="F6" s="117"/>
      <c r="G6" s="117"/>
      <c r="H6" s="117"/>
    </row>
    <row r="7" spans="1:8" ht="33.75" customHeight="1">
      <c r="A7" s="102"/>
      <c r="B7" s="81" t="s">
        <v>92</v>
      </c>
      <c r="C7" s="29" t="s">
        <v>317</v>
      </c>
      <c r="D7" s="29" t="s">
        <v>318</v>
      </c>
      <c r="E7" s="82" t="s">
        <v>93</v>
      </c>
      <c r="F7" s="103" t="s">
        <v>340</v>
      </c>
      <c r="G7" s="106" t="s">
        <v>319</v>
      </c>
      <c r="H7" s="87" t="s">
        <v>94</v>
      </c>
    </row>
    <row r="8" spans="1:8" ht="15" customHeight="1">
      <c r="A8" s="30" t="s">
        <v>95</v>
      </c>
      <c r="B8" s="10">
        <v>701</v>
      </c>
      <c r="C8" s="14"/>
      <c r="D8" s="10"/>
      <c r="E8" s="14"/>
      <c r="F8" s="65">
        <f>F9+F13+F20+F24+F28</f>
        <v>18834.5</v>
      </c>
      <c r="G8" s="107">
        <f>G9+G13+G20+G24+G28</f>
        <v>15254.5</v>
      </c>
      <c r="H8" s="88" t="e">
        <f>H9+H13+H20+H24+H28</f>
        <v>#REF!</v>
      </c>
    </row>
    <row r="9" spans="1:8" ht="12.75">
      <c r="A9" s="31" t="s">
        <v>33</v>
      </c>
      <c r="B9" s="11"/>
      <c r="C9" s="17" t="s">
        <v>85</v>
      </c>
      <c r="D9" s="9"/>
      <c r="E9" s="15"/>
      <c r="F9" s="66">
        <f aca="true" t="shared" si="0" ref="F9:H11">F10</f>
        <v>2286</v>
      </c>
      <c r="G9" s="99">
        <f t="shared" si="0"/>
        <v>2137</v>
      </c>
      <c r="H9" s="89">
        <f t="shared" si="0"/>
        <v>0</v>
      </c>
    </row>
    <row r="10" spans="1:8" ht="12.75">
      <c r="A10" s="32" t="s">
        <v>96</v>
      </c>
      <c r="B10" s="12"/>
      <c r="C10" s="16"/>
      <c r="D10" s="12">
        <v>4700000</v>
      </c>
      <c r="E10" s="16"/>
      <c r="F10" s="67">
        <f t="shared" si="0"/>
        <v>2286</v>
      </c>
      <c r="G10" s="101">
        <f t="shared" si="0"/>
        <v>2137</v>
      </c>
      <c r="H10" s="90">
        <f t="shared" si="0"/>
        <v>0</v>
      </c>
    </row>
    <row r="11" spans="1:8" ht="12.75">
      <c r="A11" s="32" t="s">
        <v>97</v>
      </c>
      <c r="B11" s="12"/>
      <c r="C11" s="16"/>
      <c r="D11" s="12">
        <v>4709900</v>
      </c>
      <c r="E11" s="16"/>
      <c r="F11" s="67">
        <f t="shared" si="0"/>
        <v>2286</v>
      </c>
      <c r="G11" s="101">
        <f t="shared" si="0"/>
        <v>2137</v>
      </c>
      <c r="H11" s="90">
        <f t="shared" si="0"/>
        <v>0</v>
      </c>
    </row>
    <row r="12" spans="1:8" ht="12.75">
      <c r="A12" s="33" t="s">
        <v>98</v>
      </c>
      <c r="B12" s="9"/>
      <c r="C12" s="15"/>
      <c r="D12" s="9"/>
      <c r="E12" s="15" t="s">
        <v>118</v>
      </c>
      <c r="F12" s="67">
        <v>2286</v>
      </c>
      <c r="G12" s="101">
        <v>2137</v>
      </c>
      <c r="H12" s="90"/>
    </row>
    <row r="13" spans="1:8" ht="12.75">
      <c r="A13" s="31" t="s">
        <v>34</v>
      </c>
      <c r="B13" s="11"/>
      <c r="C13" s="17" t="s">
        <v>86</v>
      </c>
      <c r="D13" s="11"/>
      <c r="E13" s="15"/>
      <c r="F13" s="66">
        <f>F14+F17</f>
        <v>10824.5</v>
      </c>
      <c r="G13" s="99">
        <f>G14+G17</f>
        <v>7765.5</v>
      </c>
      <c r="H13" s="89" t="e">
        <f>H14+H17+#REF!+#REF!</f>
        <v>#REF!</v>
      </c>
    </row>
    <row r="14" spans="1:8" ht="12.75">
      <c r="A14" s="32" t="s">
        <v>99</v>
      </c>
      <c r="B14" s="12"/>
      <c r="C14" s="16"/>
      <c r="D14" s="12">
        <v>4700000</v>
      </c>
      <c r="E14" s="16"/>
      <c r="F14" s="67">
        <f aca="true" t="shared" si="1" ref="F14:H15">F15</f>
        <v>8251.5</v>
      </c>
      <c r="G14" s="101">
        <f t="shared" si="1"/>
        <v>5358.5</v>
      </c>
      <c r="H14" s="90">
        <f t="shared" si="1"/>
        <v>8756</v>
      </c>
    </row>
    <row r="15" spans="1:8" ht="12.75">
      <c r="A15" s="32" t="s">
        <v>97</v>
      </c>
      <c r="B15" s="12"/>
      <c r="C15" s="16"/>
      <c r="D15" s="12">
        <v>4709900</v>
      </c>
      <c r="E15" s="16"/>
      <c r="F15" s="67">
        <f t="shared" si="1"/>
        <v>8251.5</v>
      </c>
      <c r="G15" s="101">
        <f t="shared" si="1"/>
        <v>5358.5</v>
      </c>
      <c r="H15" s="90">
        <f t="shared" si="1"/>
        <v>8756</v>
      </c>
    </row>
    <row r="16" spans="1:8" ht="12.75">
      <c r="A16" s="33" t="s">
        <v>98</v>
      </c>
      <c r="B16" s="9"/>
      <c r="C16" s="15"/>
      <c r="D16" s="9"/>
      <c r="E16" s="15" t="s">
        <v>118</v>
      </c>
      <c r="F16" s="67">
        <v>8251.5</v>
      </c>
      <c r="G16" s="101">
        <v>5358.5</v>
      </c>
      <c r="H16" s="90">
        <f>9996-1240</f>
        <v>8756</v>
      </c>
    </row>
    <row r="17" spans="1:8" ht="12.75">
      <c r="A17" s="32" t="s">
        <v>100</v>
      </c>
      <c r="B17" s="12"/>
      <c r="C17" s="16"/>
      <c r="D17" s="12">
        <v>4710000</v>
      </c>
      <c r="E17" s="16"/>
      <c r="F17" s="67">
        <f aca="true" t="shared" si="2" ref="F17:H18">F18</f>
        <v>2573</v>
      </c>
      <c r="G17" s="101">
        <f t="shared" si="2"/>
        <v>2407</v>
      </c>
      <c r="H17" s="90">
        <f t="shared" si="2"/>
        <v>2326</v>
      </c>
    </row>
    <row r="18" spans="1:8" ht="12.75">
      <c r="A18" s="32" t="s">
        <v>101</v>
      </c>
      <c r="B18" s="12"/>
      <c r="C18" s="16"/>
      <c r="D18" s="12">
        <v>4719900</v>
      </c>
      <c r="E18" s="16"/>
      <c r="F18" s="67">
        <f t="shared" si="2"/>
        <v>2573</v>
      </c>
      <c r="G18" s="101">
        <f t="shared" si="2"/>
        <v>2407</v>
      </c>
      <c r="H18" s="90">
        <f t="shared" si="2"/>
        <v>2326</v>
      </c>
    </row>
    <row r="19" spans="1:8" ht="12.75">
      <c r="A19" s="33" t="s">
        <v>98</v>
      </c>
      <c r="B19" s="9"/>
      <c r="C19" s="15"/>
      <c r="D19" s="9"/>
      <c r="E19" s="15" t="s">
        <v>118</v>
      </c>
      <c r="F19" s="67">
        <v>2573</v>
      </c>
      <c r="G19" s="101">
        <v>2407</v>
      </c>
      <c r="H19" s="90">
        <f>2926-600</f>
        <v>2326</v>
      </c>
    </row>
    <row r="20" spans="1:8" ht="12.75">
      <c r="A20" s="31" t="s">
        <v>35</v>
      </c>
      <c r="B20" s="11"/>
      <c r="C20" s="17" t="s">
        <v>87</v>
      </c>
      <c r="D20" s="9"/>
      <c r="E20" s="15"/>
      <c r="F20" s="66">
        <f aca="true" t="shared" si="3" ref="F20:H22">F21</f>
        <v>284</v>
      </c>
      <c r="G20" s="99">
        <f t="shared" si="3"/>
        <v>266</v>
      </c>
      <c r="H20" s="89">
        <f t="shared" si="3"/>
        <v>325</v>
      </c>
    </row>
    <row r="21" spans="1:8" ht="12.75">
      <c r="A21" s="32" t="s">
        <v>99</v>
      </c>
      <c r="B21" s="12"/>
      <c r="C21" s="16"/>
      <c r="D21" s="12">
        <v>4700000</v>
      </c>
      <c r="E21" s="16"/>
      <c r="F21" s="67">
        <f t="shared" si="3"/>
        <v>284</v>
      </c>
      <c r="G21" s="101">
        <f t="shared" si="3"/>
        <v>266</v>
      </c>
      <c r="H21" s="90">
        <f t="shared" si="3"/>
        <v>325</v>
      </c>
    </row>
    <row r="22" spans="1:8" ht="12.75">
      <c r="A22" s="32" t="s">
        <v>97</v>
      </c>
      <c r="B22" s="12"/>
      <c r="C22" s="16"/>
      <c r="D22" s="12">
        <v>4709900</v>
      </c>
      <c r="E22" s="16"/>
      <c r="F22" s="67">
        <f t="shared" si="3"/>
        <v>284</v>
      </c>
      <c r="G22" s="101">
        <f t="shared" si="3"/>
        <v>266</v>
      </c>
      <c r="H22" s="90">
        <f t="shared" si="3"/>
        <v>325</v>
      </c>
    </row>
    <row r="23" spans="1:8" ht="12.75">
      <c r="A23" s="33" t="s">
        <v>98</v>
      </c>
      <c r="B23" s="9"/>
      <c r="C23" s="15"/>
      <c r="D23" s="9"/>
      <c r="E23" s="15" t="s">
        <v>118</v>
      </c>
      <c r="F23" s="67">
        <v>284</v>
      </c>
      <c r="G23" s="101">
        <v>266</v>
      </c>
      <c r="H23" s="90">
        <v>325</v>
      </c>
    </row>
    <row r="24" spans="1:8" ht="12.75">
      <c r="A24" s="31" t="s">
        <v>36</v>
      </c>
      <c r="B24" s="11"/>
      <c r="C24" s="17" t="s">
        <v>88</v>
      </c>
      <c r="D24" s="9"/>
      <c r="E24" s="15"/>
      <c r="F24" s="66">
        <f>F25</f>
        <v>4292</v>
      </c>
      <c r="G24" s="99">
        <f>G25</f>
        <v>4014</v>
      </c>
      <c r="H24" s="89" t="e">
        <f>H25+#REF!</f>
        <v>#REF!</v>
      </c>
    </row>
    <row r="25" spans="1:8" ht="12.75">
      <c r="A25" s="32" t="s">
        <v>99</v>
      </c>
      <c r="B25" s="12"/>
      <c r="C25" s="16"/>
      <c r="D25" s="12">
        <v>4700000</v>
      </c>
      <c r="E25" s="16"/>
      <c r="F25" s="67">
        <f aca="true" t="shared" si="4" ref="F25:H26">F26</f>
        <v>4292</v>
      </c>
      <c r="G25" s="101">
        <f t="shared" si="4"/>
        <v>4014</v>
      </c>
      <c r="H25" s="90">
        <f t="shared" si="4"/>
        <v>2025</v>
      </c>
    </row>
    <row r="26" spans="1:8" ht="12.75">
      <c r="A26" s="32" t="s">
        <v>97</v>
      </c>
      <c r="B26" s="12"/>
      <c r="C26" s="16"/>
      <c r="D26" s="12">
        <v>4709900</v>
      </c>
      <c r="E26" s="16"/>
      <c r="F26" s="67">
        <f t="shared" si="4"/>
        <v>4292</v>
      </c>
      <c r="G26" s="101">
        <f t="shared" si="4"/>
        <v>4014</v>
      </c>
      <c r="H26" s="90">
        <f t="shared" si="4"/>
        <v>2025</v>
      </c>
    </row>
    <row r="27" spans="1:8" ht="12.75">
      <c r="A27" s="33" t="s">
        <v>98</v>
      </c>
      <c r="B27" s="9"/>
      <c r="C27" s="15"/>
      <c r="D27" s="9"/>
      <c r="E27" s="15" t="s">
        <v>118</v>
      </c>
      <c r="F27" s="67">
        <v>4292</v>
      </c>
      <c r="G27" s="101">
        <v>4014</v>
      </c>
      <c r="H27" s="90">
        <f>2525-500</f>
        <v>2025</v>
      </c>
    </row>
    <row r="28" spans="1:8" ht="15.75" customHeight="1">
      <c r="A28" s="31" t="s">
        <v>38</v>
      </c>
      <c r="B28" s="11"/>
      <c r="C28" s="17" t="s">
        <v>90</v>
      </c>
      <c r="D28" s="11"/>
      <c r="E28" s="17"/>
      <c r="F28" s="66">
        <f>F29</f>
        <v>1148</v>
      </c>
      <c r="G28" s="99">
        <f>G29</f>
        <v>1072</v>
      </c>
      <c r="H28" s="89" t="e">
        <f>H29+#REF!</f>
        <v>#REF!</v>
      </c>
    </row>
    <row r="29" spans="1:8" ht="22.5" customHeight="1">
      <c r="A29" s="32" t="s">
        <v>103</v>
      </c>
      <c r="B29" s="12"/>
      <c r="C29" s="12"/>
      <c r="D29" s="12">
        <v>4520000</v>
      </c>
      <c r="E29" s="16"/>
      <c r="F29" s="67">
        <f aca="true" t="shared" si="5" ref="F29:H30">F30</f>
        <v>1148</v>
      </c>
      <c r="G29" s="101">
        <f t="shared" si="5"/>
        <v>1072</v>
      </c>
      <c r="H29" s="90">
        <f t="shared" si="5"/>
        <v>955</v>
      </c>
    </row>
    <row r="30" spans="1:8" ht="12.75">
      <c r="A30" s="32" t="s">
        <v>101</v>
      </c>
      <c r="B30" s="12"/>
      <c r="C30" s="12"/>
      <c r="D30" s="12">
        <v>4529900</v>
      </c>
      <c r="E30" s="16"/>
      <c r="F30" s="67">
        <f t="shared" si="5"/>
        <v>1148</v>
      </c>
      <c r="G30" s="101">
        <f t="shared" si="5"/>
        <v>1072</v>
      </c>
      <c r="H30" s="90">
        <f t="shared" si="5"/>
        <v>955</v>
      </c>
    </row>
    <row r="31" spans="1:8" ht="12.75">
      <c r="A31" s="33" t="s">
        <v>98</v>
      </c>
      <c r="B31" s="9"/>
      <c r="C31" s="9"/>
      <c r="D31" s="9"/>
      <c r="E31" s="15" t="s">
        <v>118</v>
      </c>
      <c r="F31" s="67">
        <v>1148</v>
      </c>
      <c r="G31" s="101">
        <v>1072</v>
      </c>
      <c r="H31" s="90">
        <v>955</v>
      </c>
    </row>
    <row r="32" spans="1:8" ht="14.25" customHeight="1">
      <c r="A32" s="30" t="s">
        <v>104</v>
      </c>
      <c r="B32" s="10">
        <v>704</v>
      </c>
      <c r="C32" s="10"/>
      <c r="D32" s="10"/>
      <c r="E32" s="14"/>
      <c r="F32" s="66">
        <f>F33+F37+F41+F47+F51+F55+F59+F64+F88+F92+F100+F110+F114+F118+F132+F127+F77</f>
        <v>82631</v>
      </c>
      <c r="G32" s="99">
        <f>G33+G37+G41+G47+G51+G55+G59+G64+G88+G92+G100+G110+G114+G118+G132+G127+G77</f>
        <v>83007</v>
      </c>
      <c r="H32" s="89" t="e">
        <f>H33+H37+H41+H47+H51+H55+H59+H64+#REF!+#REF!+#REF!+H88+H92+H100+H110+H114+H118+H132+#REF!+H127+#REF!+#REF!</f>
        <v>#REF!</v>
      </c>
    </row>
    <row r="33" spans="1:8" ht="11.25" customHeight="1">
      <c r="A33" s="31" t="s">
        <v>299</v>
      </c>
      <c r="B33" s="11"/>
      <c r="C33" s="11" t="s">
        <v>57</v>
      </c>
      <c r="D33" s="11"/>
      <c r="E33" s="17"/>
      <c r="F33" s="66">
        <f aca="true" t="shared" si="6" ref="F33:H35">F34</f>
        <v>948</v>
      </c>
      <c r="G33" s="99">
        <f t="shared" si="6"/>
        <v>948</v>
      </c>
      <c r="H33" s="89" t="str">
        <f t="shared" si="6"/>
        <v>1162</v>
      </c>
    </row>
    <row r="34" spans="1:8" ht="24" customHeight="1">
      <c r="A34" s="32" t="s">
        <v>106</v>
      </c>
      <c r="B34" s="12"/>
      <c r="C34" s="12"/>
      <c r="D34" s="12" t="s">
        <v>107</v>
      </c>
      <c r="E34" s="16"/>
      <c r="F34" s="67">
        <f t="shared" si="6"/>
        <v>948</v>
      </c>
      <c r="G34" s="101">
        <f t="shared" si="6"/>
        <v>948</v>
      </c>
      <c r="H34" s="90" t="str">
        <f t="shared" si="6"/>
        <v>1162</v>
      </c>
    </row>
    <row r="35" spans="1:8" ht="12.75">
      <c r="A35" s="32" t="s">
        <v>108</v>
      </c>
      <c r="B35" s="12"/>
      <c r="C35" s="12"/>
      <c r="D35" s="12" t="s">
        <v>109</v>
      </c>
      <c r="E35" s="16"/>
      <c r="F35" s="67">
        <f t="shared" si="6"/>
        <v>948</v>
      </c>
      <c r="G35" s="101">
        <f t="shared" si="6"/>
        <v>948</v>
      </c>
      <c r="H35" s="90" t="str">
        <f t="shared" si="6"/>
        <v>1162</v>
      </c>
    </row>
    <row r="36" spans="1:8" ht="12.75">
      <c r="A36" s="33" t="s">
        <v>110</v>
      </c>
      <c r="B36" s="9"/>
      <c r="C36" s="9"/>
      <c r="D36" s="9"/>
      <c r="E36" s="15" t="s">
        <v>111</v>
      </c>
      <c r="F36" s="67">
        <v>948</v>
      </c>
      <c r="G36" s="101">
        <v>948</v>
      </c>
      <c r="H36" s="90" t="s">
        <v>105</v>
      </c>
    </row>
    <row r="37" spans="1:8" ht="21.75" customHeight="1">
      <c r="A37" s="31" t="s">
        <v>300</v>
      </c>
      <c r="B37" s="11"/>
      <c r="C37" s="11" t="s">
        <v>58</v>
      </c>
      <c r="D37" s="11"/>
      <c r="E37" s="17"/>
      <c r="F37" s="66">
        <f aca="true" t="shared" si="7" ref="F37:H39">F38</f>
        <v>16399</v>
      </c>
      <c r="G37" s="99">
        <f t="shared" si="7"/>
        <v>15237</v>
      </c>
      <c r="H37" s="89">
        <f t="shared" si="7"/>
        <v>17541</v>
      </c>
    </row>
    <row r="38" spans="1:8" ht="25.5" customHeight="1">
      <c r="A38" s="32" t="s">
        <v>106</v>
      </c>
      <c r="B38" s="12"/>
      <c r="C38" s="12"/>
      <c r="D38" s="12" t="s">
        <v>107</v>
      </c>
      <c r="E38" s="16"/>
      <c r="F38" s="67">
        <f t="shared" si="7"/>
        <v>16399</v>
      </c>
      <c r="G38" s="101">
        <f t="shared" si="7"/>
        <v>15237</v>
      </c>
      <c r="H38" s="90">
        <f t="shared" si="7"/>
        <v>17541</v>
      </c>
    </row>
    <row r="39" spans="1:8" ht="12.75">
      <c r="A39" s="32" t="s">
        <v>112</v>
      </c>
      <c r="B39" s="12"/>
      <c r="C39" s="12"/>
      <c r="D39" s="12" t="s">
        <v>113</v>
      </c>
      <c r="E39" s="16"/>
      <c r="F39" s="67">
        <f t="shared" si="7"/>
        <v>16399</v>
      </c>
      <c r="G39" s="101">
        <f t="shared" si="7"/>
        <v>15237</v>
      </c>
      <c r="H39" s="90">
        <f t="shared" si="7"/>
        <v>17541</v>
      </c>
    </row>
    <row r="40" spans="1:8" ht="12.75">
      <c r="A40" s="33" t="s">
        <v>110</v>
      </c>
      <c r="B40" s="9"/>
      <c r="C40" s="9"/>
      <c r="D40" s="12"/>
      <c r="E40" s="15" t="s">
        <v>111</v>
      </c>
      <c r="F40" s="67">
        <v>16399</v>
      </c>
      <c r="G40" s="101">
        <v>15237</v>
      </c>
      <c r="H40" s="90">
        <f>19041-1500</f>
        <v>17541</v>
      </c>
    </row>
    <row r="41" spans="1:8" ht="12.75">
      <c r="A41" s="31" t="s">
        <v>8</v>
      </c>
      <c r="B41" s="11"/>
      <c r="C41" s="11" t="s">
        <v>61</v>
      </c>
      <c r="D41" s="11"/>
      <c r="E41" s="17"/>
      <c r="F41" s="66">
        <f>F44+F42</f>
        <v>1322</v>
      </c>
      <c r="G41" s="99">
        <f>G44+G42</f>
        <v>1075</v>
      </c>
      <c r="H41" s="89" t="e">
        <f>#REF!+H44+#REF!+H42+#REF!</f>
        <v>#REF!</v>
      </c>
    </row>
    <row r="42" spans="1:8" ht="22.5" customHeight="1">
      <c r="A42" s="32" t="s">
        <v>283</v>
      </c>
      <c r="B42" s="12"/>
      <c r="C42" s="12"/>
      <c r="D42" s="16" t="s">
        <v>284</v>
      </c>
      <c r="E42" s="16"/>
      <c r="F42" s="67">
        <f>F43</f>
        <v>245</v>
      </c>
      <c r="G42" s="101">
        <f>G43</f>
        <v>230</v>
      </c>
      <c r="H42" s="90">
        <f>H43</f>
        <v>0</v>
      </c>
    </row>
    <row r="43" spans="1:8" ht="12.75">
      <c r="A43" s="33" t="s">
        <v>122</v>
      </c>
      <c r="B43" s="12"/>
      <c r="C43" s="12"/>
      <c r="D43" s="16"/>
      <c r="E43" s="16" t="s">
        <v>111</v>
      </c>
      <c r="F43" s="67">
        <v>245</v>
      </c>
      <c r="G43" s="101">
        <v>230</v>
      </c>
      <c r="H43" s="90">
        <v>0</v>
      </c>
    </row>
    <row r="44" spans="1:8" ht="14.25" customHeight="1">
      <c r="A44" s="32" t="s">
        <v>114</v>
      </c>
      <c r="B44" s="12"/>
      <c r="C44" s="12"/>
      <c r="D44" s="12" t="s">
        <v>115</v>
      </c>
      <c r="E44" s="16"/>
      <c r="F44" s="67">
        <f aca="true" t="shared" si="8" ref="F44:H45">F45</f>
        <v>1077</v>
      </c>
      <c r="G44" s="101">
        <f t="shared" si="8"/>
        <v>845</v>
      </c>
      <c r="H44" s="90" t="str">
        <f t="shared" si="8"/>
        <v>541</v>
      </c>
    </row>
    <row r="45" spans="1:8" ht="12.75">
      <c r="A45" s="32" t="s">
        <v>101</v>
      </c>
      <c r="B45" s="12"/>
      <c r="C45" s="12"/>
      <c r="D45" s="12" t="s">
        <v>117</v>
      </c>
      <c r="E45" s="16"/>
      <c r="F45" s="67">
        <f t="shared" si="8"/>
        <v>1077</v>
      </c>
      <c r="G45" s="101">
        <f t="shared" si="8"/>
        <v>845</v>
      </c>
      <c r="H45" s="90" t="str">
        <f t="shared" si="8"/>
        <v>541</v>
      </c>
    </row>
    <row r="46" spans="1:8" ht="12.75">
      <c r="A46" s="33" t="s">
        <v>98</v>
      </c>
      <c r="B46" s="9"/>
      <c r="C46" s="9"/>
      <c r="D46" s="9"/>
      <c r="E46" s="15" t="s">
        <v>118</v>
      </c>
      <c r="F46" s="67">
        <v>1077</v>
      </c>
      <c r="G46" s="101">
        <v>845</v>
      </c>
      <c r="H46" s="90" t="s">
        <v>116</v>
      </c>
    </row>
    <row r="47" spans="1:8" ht="11.25" customHeight="1">
      <c r="A47" s="31" t="s">
        <v>123</v>
      </c>
      <c r="B47" s="11"/>
      <c r="C47" s="11" t="s">
        <v>65</v>
      </c>
      <c r="D47" s="11"/>
      <c r="E47" s="17"/>
      <c r="F47" s="66">
        <f>F48</f>
        <v>557</v>
      </c>
      <c r="G47" s="99">
        <f>G48</f>
        <v>557</v>
      </c>
      <c r="H47" s="89" t="e">
        <f>#REF!+H48</f>
        <v>#REF!</v>
      </c>
    </row>
    <row r="48" spans="1:8" ht="22.5" customHeight="1">
      <c r="A48" s="32" t="s">
        <v>124</v>
      </c>
      <c r="B48" s="12"/>
      <c r="C48" s="12"/>
      <c r="D48" s="12" t="s">
        <v>125</v>
      </c>
      <c r="E48" s="16"/>
      <c r="F48" s="67">
        <f aca="true" t="shared" si="9" ref="F48:H49">F49</f>
        <v>557</v>
      </c>
      <c r="G48" s="101">
        <f t="shared" si="9"/>
        <v>557</v>
      </c>
      <c r="H48" s="90">
        <f t="shared" si="9"/>
        <v>450</v>
      </c>
    </row>
    <row r="49" spans="1:8" ht="12.75">
      <c r="A49" s="32" t="s">
        <v>101</v>
      </c>
      <c r="B49" s="12"/>
      <c r="C49" s="12"/>
      <c r="D49" s="12" t="s">
        <v>126</v>
      </c>
      <c r="E49" s="16"/>
      <c r="F49" s="67">
        <f t="shared" si="9"/>
        <v>557</v>
      </c>
      <c r="G49" s="101">
        <f t="shared" si="9"/>
        <v>557</v>
      </c>
      <c r="H49" s="90">
        <f t="shared" si="9"/>
        <v>450</v>
      </c>
    </row>
    <row r="50" spans="1:8" ht="12.75">
      <c r="A50" s="33" t="s">
        <v>98</v>
      </c>
      <c r="B50" s="9"/>
      <c r="C50" s="9"/>
      <c r="D50" s="9"/>
      <c r="E50" s="15" t="s">
        <v>118</v>
      </c>
      <c r="F50" s="67">
        <v>557</v>
      </c>
      <c r="G50" s="101">
        <v>557</v>
      </c>
      <c r="H50" s="90">
        <v>450</v>
      </c>
    </row>
    <row r="51" spans="1:8" ht="12.75">
      <c r="A51" s="31" t="s">
        <v>14</v>
      </c>
      <c r="B51" s="11"/>
      <c r="C51" s="11" t="s">
        <v>67</v>
      </c>
      <c r="D51" s="11"/>
      <c r="E51" s="17"/>
      <c r="F51" s="66">
        <f>F52</f>
        <v>245</v>
      </c>
      <c r="G51" s="99">
        <f>G52</f>
        <v>230</v>
      </c>
      <c r="H51" s="89" t="e">
        <f>#REF!+H52</f>
        <v>#REF!</v>
      </c>
    </row>
    <row r="52" spans="1:8" ht="12.75">
      <c r="A52" s="32" t="s">
        <v>119</v>
      </c>
      <c r="B52" s="12"/>
      <c r="C52" s="12"/>
      <c r="D52" s="12" t="s">
        <v>120</v>
      </c>
      <c r="E52" s="16"/>
      <c r="F52" s="67">
        <f aca="true" t="shared" si="10" ref="F52:H53">F53</f>
        <v>245</v>
      </c>
      <c r="G52" s="101">
        <f t="shared" si="10"/>
        <v>230</v>
      </c>
      <c r="H52" s="90" t="str">
        <f t="shared" si="10"/>
        <v>200</v>
      </c>
    </row>
    <row r="53" spans="1:8" ht="24.75" customHeight="1">
      <c r="A53" s="32" t="s">
        <v>128</v>
      </c>
      <c r="B53" s="12"/>
      <c r="C53" s="12"/>
      <c r="D53" s="12" t="s">
        <v>129</v>
      </c>
      <c r="E53" s="16"/>
      <c r="F53" s="67">
        <f t="shared" si="10"/>
        <v>245</v>
      </c>
      <c r="G53" s="101">
        <f t="shared" si="10"/>
        <v>230</v>
      </c>
      <c r="H53" s="90" t="str">
        <f t="shared" si="10"/>
        <v>200</v>
      </c>
    </row>
    <row r="54" spans="1:8" ht="12.75">
      <c r="A54" s="33" t="s">
        <v>130</v>
      </c>
      <c r="B54" s="9"/>
      <c r="C54" s="9"/>
      <c r="D54" s="9"/>
      <c r="E54" s="15" t="s">
        <v>131</v>
      </c>
      <c r="F54" s="67">
        <v>245</v>
      </c>
      <c r="G54" s="101">
        <v>230</v>
      </c>
      <c r="H54" s="90" t="s">
        <v>127</v>
      </c>
    </row>
    <row r="55" spans="1:8" ht="12.75">
      <c r="A55" s="31" t="s">
        <v>15</v>
      </c>
      <c r="B55" s="11"/>
      <c r="C55" s="11" t="s">
        <v>68</v>
      </c>
      <c r="D55" s="11"/>
      <c r="E55" s="17"/>
      <c r="F55" s="66">
        <f aca="true" t="shared" si="11" ref="F55:H57">F56</f>
        <v>2000</v>
      </c>
      <c r="G55" s="99">
        <f t="shared" si="11"/>
        <v>2000</v>
      </c>
      <c r="H55" s="89">
        <f t="shared" si="11"/>
        <v>2215</v>
      </c>
    </row>
    <row r="56" spans="1:8" ht="12.75">
      <c r="A56" s="32" t="s">
        <v>132</v>
      </c>
      <c r="B56" s="12"/>
      <c r="C56" s="12"/>
      <c r="D56" s="12" t="s">
        <v>133</v>
      </c>
      <c r="E56" s="16"/>
      <c r="F56" s="67">
        <f t="shared" si="11"/>
        <v>2000</v>
      </c>
      <c r="G56" s="101">
        <f t="shared" si="11"/>
        <v>2000</v>
      </c>
      <c r="H56" s="90">
        <f t="shared" si="11"/>
        <v>2215</v>
      </c>
    </row>
    <row r="57" spans="1:8" ht="12.75" customHeight="1">
      <c r="A57" s="32" t="s">
        <v>134</v>
      </c>
      <c r="B57" s="12"/>
      <c r="C57" s="12"/>
      <c r="D57" s="12" t="s">
        <v>135</v>
      </c>
      <c r="E57" s="16"/>
      <c r="F57" s="67">
        <f t="shared" si="11"/>
        <v>2000</v>
      </c>
      <c r="G57" s="101">
        <f t="shared" si="11"/>
        <v>2000</v>
      </c>
      <c r="H57" s="90">
        <f t="shared" si="11"/>
        <v>2215</v>
      </c>
    </row>
    <row r="58" spans="1:8" ht="12.75">
      <c r="A58" s="33" t="s">
        <v>136</v>
      </c>
      <c r="B58" s="9"/>
      <c r="C58" s="9"/>
      <c r="D58" s="9"/>
      <c r="E58" s="15" t="s">
        <v>137</v>
      </c>
      <c r="F58" s="67">
        <v>2000</v>
      </c>
      <c r="G58" s="101">
        <v>2000</v>
      </c>
      <c r="H58" s="90">
        <f>2615-400</f>
        <v>2215</v>
      </c>
    </row>
    <row r="59" spans="1:8" ht="12.75">
      <c r="A59" s="31" t="s">
        <v>16</v>
      </c>
      <c r="B59" s="11"/>
      <c r="C59" s="11" t="s">
        <v>69</v>
      </c>
      <c r="D59" s="11"/>
      <c r="E59" s="17"/>
      <c r="F59" s="66">
        <f aca="true" t="shared" si="12" ref="F59:H62">F60</f>
        <v>5009</v>
      </c>
      <c r="G59" s="99">
        <f t="shared" si="12"/>
        <v>5433</v>
      </c>
      <c r="H59" s="89">
        <f t="shared" si="12"/>
        <v>5104</v>
      </c>
    </row>
    <row r="60" spans="1:8" ht="12.75">
      <c r="A60" s="32" t="s">
        <v>16</v>
      </c>
      <c r="B60" s="12"/>
      <c r="C60" s="12"/>
      <c r="D60" s="12" t="s">
        <v>138</v>
      </c>
      <c r="E60" s="16"/>
      <c r="F60" s="67">
        <f t="shared" si="12"/>
        <v>5009</v>
      </c>
      <c r="G60" s="101">
        <f t="shared" si="12"/>
        <v>5433</v>
      </c>
      <c r="H60" s="90">
        <f t="shared" si="12"/>
        <v>5104</v>
      </c>
    </row>
    <row r="61" spans="1:8" ht="12.75">
      <c r="A61" s="32" t="s">
        <v>139</v>
      </c>
      <c r="B61" s="12"/>
      <c r="C61" s="12"/>
      <c r="D61" s="12" t="s">
        <v>140</v>
      </c>
      <c r="E61" s="16"/>
      <c r="F61" s="67">
        <f t="shared" si="12"/>
        <v>5009</v>
      </c>
      <c r="G61" s="101">
        <f t="shared" si="12"/>
        <v>5433</v>
      </c>
      <c r="H61" s="90">
        <f t="shared" si="12"/>
        <v>5104</v>
      </c>
    </row>
    <row r="62" spans="1:8" ht="12.75">
      <c r="A62" s="76" t="s">
        <v>301</v>
      </c>
      <c r="B62" s="12"/>
      <c r="C62" s="12"/>
      <c r="D62" s="12">
        <v>3150203</v>
      </c>
      <c r="E62" s="16"/>
      <c r="F62" s="67">
        <f t="shared" si="12"/>
        <v>5009</v>
      </c>
      <c r="G62" s="101">
        <f t="shared" si="12"/>
        <v>5433</v>
      </c>
      <c r="H62" s="90">
        <f t="shared" si="12"/>
        <v>5104</v>
      </c>
    </row>
    <row r="63" spans="1:8" ht="12.75">
      <c r="A63" s="33" t="s">
        <v>136</v>
      </c>
      <c r="B63" s="9"/>
      <c r="C63" s="9"/>
      <c r="D63" s="9"/>
      <c r="E63" s="15" t="s">
        <v>137</v>
      </c>
      <c r="F63" s="67">
        <v>5009</v>
      </c>
      <c r="G63" s="101">
        <v>5433</v>
      </c>
      <c r="H63" s="90">
        <v>5104</v>
      </c>
    </row>
    <row r="64" spans="1:8" ht="12.75">
      <c r="A64" s="31" t="s">
        <v>17</v>
      </c>
      <c r="B64" s="11"/>
      <c r="C64" s="11" t="s">
        <v>70</v>
      </c>
      <c r="D64" s="11"/>
      <c r="E64" s="17"/>
      <c r="F64" s="66">
        <f>F65+F74</f>
        <v>408</v>
      </c>
      <c r="G64" s="99">
        <f>G65+G74</f>
        <v>137</v>
      </c>
      <c r="H64" s="89" t="e">
        <f>H65+H74</f>
        <v>#REF!</v>
      </c>
    </row>
    <row r="65" spans="1:8" ht="12" customHeight="1">
      <c r="A65" s="32" t="s">
        <v>141</v>
      </c>
      <c r="B65" s="12"/>
      <c r="C65" s="12"/>
      <c r="D65" s="12" t="s">
        <v>142</v>
      </c>
      <c r="E65" s="16"/>
      <c r="F65" s="67">
        <f>F66+F69</f>
        <v>384</v>
      </c>
      <c r="G65" s="101">
        <f>G66+G69</f>
        <v>115</v>
      </c>
      <c r="H65" s="90" t="e">
        <f>H66+H69</f>
        <v>#REF!</v>
      </c>
    </row>
    <row r="66" spans="1:8" ht="12" customHeight="1">
      <c r="A66" s="32" t="s">
        <v>143</v>
      </c>
      <c r="B66" s="12"/>
      <c r="C66" s="12"/>
      <c r="D66" s="12" t="s">
        <v>144</v>
      </c>
      <c r="E66" s="16"/>
      <c r="F66" s="67">
        <f>F67</f>
        <v>123</v>
      </c>
      <c r="G66" s="101">
        <f>G67</f>
        <v>115</v>
      </c>
      <c r="H66" s="90" t="e">
        <f>#REF!+H67</f>
        <v>#REF!</v>
      </c>
    </row>
    <row r="67" spans="1:8" ht="37.5" customHeight="1">
      <c r="A67" s="32" t="s">
        <v>145</v>
      </c>
      <c r="B67" s="12"/>
      <c r="C67" s="12"/>
      <c r="D67" s="12" t="s">
        <v>146</v>
      </c>
      <c r="E67" s="16"/>
      <c r="F67" s="67">
        <f>F68</f>
        <v>123</v>
      </c>
      <c r="G67" s="101">
        <f>G68</f>
        <v>115</v>
      </c>
      <c r="H67" s="90" t="str">
        <f>H68</f>
        <v>14</v>
      </c>
    </row>
    <row r="68" spans="1:8" ht="12.75">
      <c r="A68" s="33" t="s">
        <v>110</v>
      </c>
      <c r="B68" s="9"/>
      <c r="C68" s="9"/>
      <c r="D68" s="9"/>
      <c r="E68" s="15" t="s">
        <v>111</v>
      </c>
      <c r="F68" s="67">
        <v>123</v>
      </c>
      <c r="G68" s="101">
        <v>115</v>
      </c>
      <c r="H68" s="90" t="s">
        <v>147</v>
      </c>
    </row>
    <row r="69" spans="1:8" ht="13.5" customHeight="1">
      <c r="A69" s="32" t="s">
        <v>324</v>
      </c>
      <c r="B69" s="12"/>
      <c r="C69" s="12"/>
      <c r="D69" s="12" t="s">
        <v>148</v>
      </c>
      <c r="E69" s="16"/>
      <c r="F69" s="67">
        <f>F70+F72</f>
        <v>261</v>
      </c>
      <c r="G69" s="101">
        <f>G70+G72</f>
        <v>0</v>
      </c>
      <c r="H69" s="90">
        <f>H70+H72</f>
        <v>15</v>
      </c>
    </row>
    <row r="70" spans="1:8" ht="22.5" customHeight="1">
      <c r="A70" s="32" t="s">
        <v>325</v>
      </c>
      <c r="B70" s="12"/>
      <c r="C70" s="12"/>
      <c r="D70" s="12">
        <v>5223301</v>
      </c>
      <c r="E70" s="16"/>
      <c r="F70" s="67">
        <f>F71</f>
        <v>119</v>
      </c>
      <c r="G70" s="101">
        <f>G71</f>
        <v>0</v>
      </c>
      <c r="H70" s="90">
        <f>H71</f>
        <v>15</v>
      </c>
    </row>
    <row r="71" spans="1:8" ht="13.5" customHeight="1">
      <c r="A71" s="33" t="s">
        <v>122</v>
      </c>
      <c r="B71" s="9"/>
      <c r="C71" s="9"/>
      <c r="D71" s="9"/>
      <c r="E71" s="15" t="s">
        <v>111</v>
      </c>
      <c r="F71" s="67">
        <v>119</v>
      </c>
      <c r="G71" s="101">
        <v>0</v>
      </c>
      <c r="H71" s="90">
        <v>15</v>
      </c>
    </row>
    <row r="72" spans="1:8" ht="35.25" customHeight="1">
      <c r="A72" s="32" t="s">
        <v>326</v>
      </c>
      <c r="B72" s="12"/>
      <c r="C72" s="12"/>
      <c r="D72" s="12">
        <v>5223302</v>
      </c>
      <c r="E72" s="16"/>
      <c r="F72" s="67">
        <f>F73</f>
        <v>142</v>
      </c>
      <c r="G72" s="101">
        <f>G73</f>
        <v>0</v>
      </c>
      <c r="H72" s="90">
        <f>H73</f>
        <v>0</v>
      </c>
    </row>
    <row r="73" spans="1:8" ht="14.25" customHeight="1">
      <c r="A73" s="33" t="s">
        <v>122</v>
      </c>
      <c r="B73" s="9"/>
      <c r="C73" s="9"/>
      <c r="D73" s="9"/>
      <c r="E73" s="15" t="s">
        <v>111</v>
      </c>
      <c r="F73" s="67">
        <v>142</v>
      </c>
      <c r="G73" s="101">
        <v>0</v>
      </c>
      <c r="H73" s="90">
        <v>0</v>
      </c>
    </row>
    <row r="74" spans="1:8" ht="11.25" customHeight="1">
      <c r="A74" s="32" t="s">
        <v>119</v>
      </c>
      <c r="B74" s="12"/>
      <c r="C74" s="12"/>
      <c r="D74" s="12" t="s">
        <v>120</v>
      </c>
      <c r="E74" s="16"/>
      <c r="F74" s="67">
        <f aca="true" t="shared" si="13" ref="F74:H75">F75</f>
        <v>24</v>
      </c>
      <c r="G74" s="101">
        <f t="shared" si="13"/>
        <v>22</v>
      </c>
      <c r="H74" s="90" t="str">
        <f t="shared" si="13"/>
        <v>20</v>
      </c>
    </row>
    <row r="75" spans="1:8" ht="15" customHeight="1">
      <c r="A75" s="32" t="s">
        <v>149</v>
      </c>
      <c r="B75" s="12"/>
      <c r="C75" s="12"/>
      <c r="D75" s="12" t="s">
        <v>150</v>
      </c>
      <c r="E75" s="16"/>
      <c r="F75" s="67">
        <f t="shared" si="13"/>
        <v>24</v>
      </c>
      <c r="G75" s="101">
        <f t="shared" si="13"/>
        <v>22</v>
      </c>
      <c r="H75" s="90" t="str">
        <f t="shared" si="13"/>
        <v>20</v>
      </c>
    </row>
    <row r="76" spans="1:8" ht="13.5" customHeight="1">
      <c r="A76" s="33" t="s">
        <v>110</v>
      </c>
      <c r="B76" s="9"/>
      <c r="C76" s="9"/>
      <c r="D76" s="9"/>
      <c r="E76" s="15" t="s">
        <v>111</v>
      </c>
      <c r="F76" s="67">
        <v>24</v>
      </c>
      <c r="G76" s="101">
        <v>22</v>
      </c>
      <c r="H76" s="90" t="s">
        <v>121</v>
      </c>
    </row>
    <row r="77" spans="1:8" ht="12.75">
      <c r="A77" s="31" t="s">
        <v>20</v>
      </c>
      <c r="B77" s="11"/>
      <c r="C77" s="17" t="s">
        <v>73</v>
      </c>
      <c r="D77" s="11"/>
      <c r="E77" s="17"/>
      <c r="F77" s="66">
        <f>F78+F80+F82</f>
        <v>40036</v>
      </c>
      <c r="G77" s="99">
        <f>G78+G80+G82</f>
        <v>43521</v>
      </c>
      <c r="H77" s="90"/>
    </row>
    <row r="78" spans="1:8" s="28" customFormat="1" ht="22.5">
      <c r="A78" s="32" t="s">
        <v>302</v>
      </c>
      <c r="B78" s="12"/>
      <c r="C78" s="12"/>
      <c r="D78" s="12">
        <v>3510200</v>
      </c>
      <c r="E78" s="16"/>
      <c r="F78" s="68">
        <f>F79</f>
        <v>24643</v>
      </c>
      <c r="G78" s="108">
        <f>G79</f>
        <v>26959</v>
      </c>
      <c r="H78" s="91"/>
    </row>
    <row r="79" spans="1:8" ht="12.75">
      <c r="A79" s="33" t="s">
        <v>136</v>
      </c>
      <c r="B79" s="9"/>
      <c r="C79" s="9"/>
      <c r="D79" s="9"/>
      <c r="E79" s="15" t="s">
        <v>137</v>
      </c>
      <c r="F79" s="67">
        <v>24643</v>
      </c>
      <c r="G79" s="101">
        <v>26959</v>
      </c>
      <c r="H79" s="90"/>
    </row>
    <row r="80" spans="1:8" s="28" customFormat="1" ht="12.75">
      <c r="A80" s="32" t="s">
        <v>263</v>
      </c>
      <c r="B80" s="12"/>
      <c r="C80" s="12"/>
      <c r="D80" s="12">
        <v>3510500</v>
      </c>
      <c r="E80" s="16"/>
      <c r="F80" s="68">
        <f>F81</f>
        <v>360</v>
      </c>
      <c r="G80" s="108">
        <f>G81</f>
        <v>335</v>
      </c>
      <c r="H80" s="91"/>
    </row>
    <row r="81" spans="1:8" ht="12.75">
      <c r="A81" s="33" t="s">
        <v>136</v>
      </c>
      <c r="B81" s="9"/>
      <c r="C81" s="9"/>
      <c r="D81" s="9"/>
      <c r="E81" s="15" t="s">
        <v>137</v>
      </c>
      <c r="F81" s="67">
        <v>360</v>
      </c>
      <c r="G81" s="101">
        <v>335</v>
      </c>
      <c r="H81" s="90"/>
    </row>
    <row r="82" spans="1:8" s="28" customFormat="1" ht="12.75">
      <c r="A82" s="32" t="s">
        <v>289</v>
      </c>
      <c r="B82" s="12"/>
      <c r="C82" s="12"/>
      <c r="D82" s="12">
        <v>5220000</v>
      </c>
      <c r="E82" s="16"/>
      <c r="F82" s="68">
        <f>F83+F86</f>
        <v>15033</v>
      </c>
      <c r="G82" s="108">
        <f>G83+G86</f>
        <v>16227</v>
      </c>
      <c r="H82" s="91"/>
    </row>
    <row r="83" spans="1:8" s="28" customFormat="1" ht="22.5">
      <c r="A83" s="32" t="s">
        <v>303</v>
      </c>
      <c r="B83" s="12"/>
      <c r="C83" s="12"/>
      <c r="D83" s="12">
        <v>5223800</v>
      </c>
      <c r="E83" s="16"/>
      <c r="F83" s="68">
        <f>F84</f>
        <v>12380</v>
      </c>
      <c r="G83" s="108">
        <f>G84</f>
        <v>13372</v>
      </c>
      <c r="H83" s="91"/>
    </row>
    <row r="84" spans="1:8" s="28" customFormat="1" ht="24" customHeight="1">
      <c r="A84" s="32" t="s">
        <v>304</v>
      </c>
      <c r="B84" s="12"/>
      <c r="C84" s="12"/>
      <c r="D84" s="12">
        <v>5223803</v>
      </c>
      <c r="E84" s="16"/>
      <c r="F84" s="68">
        <f>F85</f>
        <v>12380</v>
      </c>
      <c r="G84" s="108">
        <f>G85</f>
        <v>13372</v>
      </c>
      <c r="H84" s="91"/>
    </row>
    <row r="85" spans="1:8" ht="12.75">
      <c r="A85" s="33" t="s">
        <v>151</v>
      </c>
      <c r="B85" s="9"/>
      <c r="C85" s="9"/>
      <c r="D85" s="9"/>
      <c r="E85" s="15" t="s">
        <v>152</v>
      </c>
      <c r="F85" s="67">
        <v>12380</v>
      </c>
      <c r="G85" s="101">
        <v>13372</v>
      </c>
      <c r="H85" s="90"/>
    </row>
    <row r="86" spans="1:8" s="28" customFormat="1" ht="12.75">
      <c r="A86" s="32" t="s">
        <v>305</v>
      </c>
      <c r="B86" s="12"/>
      <c r="C86" s="12"/>
      <c r="D86" s="12">
        <v>5225300</v>
      </c>
      <c r="E86" s="16"/>
      <c r="F86" s="68">
        <f>F87</f>
        <v>2653</v>
      </c>
      <c r="G86" s="108">
        <f>G87</f>
        <v>2855</v>
      </c>
      <c r="H86" s="91"/>
    </row>
    <row r="87" spans="1:8" ht="12.75">
      <c r="A87" s="33" t="s">
        <v>151</v>
      </c>
      <c r="B87" s="9"/>
      <c r="C87" s="9"/>
      <c r="D87" s="9"/>
      <c r="E87" s="15" t="s">
        <v>152</v>
      </c>
      <c r="F87" s="67">
        <v>2653</v>
      </c>
      <c r="G87" s="101">
        <v>2855</v>
      </c>
      <c r="H87" s="90"/>
    </row>
    <row r="88" spans="1:8" ht="12.75">
      <c r="A88" s="31" t="s">
        <v>26</v>
      </c>
      <c r="B88" s="11"/>
      <c r="C88" s="11" t="s">
        <v>79</v>
      </c>
      <c r="D88" s="11"/>
      <c r="E88" s="17"/>
      <c r="F88" s="66">
        <f aca="true" t="shared" si="14" ref="F88:H90">F89</f>
        <v>1694</v>
      </c>
      <c r="G88" s="99">
        <f t="shared" si="14"/>
        <v>1620</v>
      </c>
      <c r="H88" s="89">
        <f t="shared" si="14"/>
        <v>1267</v>
      </c>
    </row>
    <row r="89" spans="1:8" ht="12.75">
      <c r="A89" s="32" t="s">
        <v>153</v>
      </c>
      <c r="B89" s="12"/>
      <c r="C89" s="12"/>
      <c r="D89" s="12" t="s">
        <v>154</v>
      </c>
      <c r="E89" s="16"/>
      <c r="F89" s="67">
        <f t="shared" si="14"/>
        <v>1694</v>
      </c>
      <c r="G89" s="101">
        <f t="shared" si="14"/>
        <v>1620</v>
      </c>
      <c r="H89" s="90">
        <f t="shared" si="14"/>
        <v>1267</v>
      </c>
    </row>
    <row r="90" spans="1:8" ht="12.75">
      <c r="A90" s="32" t="s">
        <v>101</v>
      </c>
      <c r="B90" s="12"/>
      <c r="C90" s="12"/>
      <c r="D90" s="12" t="s">
        <v>155</v>
      </c>
      <c r="E90" s="16"/>
      <c r="F90" s="67">
        <f t="shared" si="14"/>
        <v>1694</v>
      </c>
      <c r="G90" s="101">
        <f t="shared" si="14"/>
        <v>1620</v>
      </c>
      <c r="H90" s="90">
        <f t="shared" si="14"/>
        <v>1267</v>
      </c>
    </row>
    <row r="91" spans="1:8" ht="12.75">
      <c r="A91" s="33" t="s">
        <v>98</v>
      </c>
      <c r="B91" s="9"/>
      <c r="C91" s="9"/>
      <c r="D91" s="9"/>
      <c r="E91" s="15" t="s">
        <v>118</v>
      </c>
      <c r="F91" s="67">
        <v>1694</v>
      </c>
      <c r="G91" s="101">
        <v>1620</v>
      </c>
      <c r="H91" s="90">
        <f>1467-200</f>
        <v>1267</v>
      </c>
    </row>
    <row r="92" spans="1:8" ht="12.75">
      <c r="A92" s="31" t="s">
        <v>27</v>
      </c>
      <c r="B92" s="11"/>
      <c r="C92" s="11" t="s">
        <v>80</v>
      </c>
      <c r="D92" s="11"/>
      <c r="E92" s="17"/>
      <c r="F92" s="66">
        <f>F95+F93</f>
        <v>76</v>
      </c>
      <c r="G92" s="99">
        <f>G95+G93</f>
        <v>78</v>
      </c>
      <c r="H92" s="89">
        <f>H95</f>
        <v>0</v>
      </c>
    </row>
    <row r="93" spans="1:8" s="28" customFormat="1" ht="12.75" customHeight="1">
      <c r="A93" s="32" t="s">
        <v>307</v>
      </c>
      <c r="B93" s="12"/>
      <c r="C93" s="12"/>
      <c r="D93" s="12">
        <v>4310102</v>
      </c>
      <c r="E93" s="16"/>
      <c r="F93" s="68">
        <f>F94</f>
        <v>53</v>
      </c>
      <c r="G93" s="108">
        <f>G94</f>
        <v>58</v>
      </c>
      <c r="H93" s="91"/>
    </row>
    <row r="94" spans="1:8" s="20" customFormat="1" ht="12.75">
      <c r="A94" s="33" t="s">
        <v>308</v>
      </c>
      <c r="B94" s="9"/>
      <c r="C94" s="9"/>
      <c r="D94" s="9"/>
      <c r="E94" s="15" t="s">
        <v>306</v>
      </c>
      <c r="F94" s="67">
        <v>53</v>
      </c>
      <c r="G94" s="101">
        <v>58</v>
      </c>
      <c r="H94" s="90"/>
    </row>
    <row r="95" spans="1:8" ht="12.75">
      <c r="A95" s="32" t="s">
        <v>156</v>
      </c>
      <c r="B95" s="12"/>
      <c r="C95" s="12"/>
      <c r="D95" s="12" t="s">
        <v>120</v>
      </c>
      <c r="E95" s="16"/>
      <c r="F95" s="67">
        <f>F96+F98</f>
        <v>23</v>
      </c>
      <c r="G95" s="101">
        <f>G96+G98</f>
        <v>20</v>
      </c>
      <c r="H95" s="90">
        <f>H96+H98</f>
        <v>0</v>
      </c>
    </row>
    <row r="96" spans="1:8" ht="12.75">
      <c r="A96" s="32" t="s">
        <v>157</v>
      </c>
      <c r="B96" s="12"/>
      <c r="C96" s="12"/>
      <c r="D96" s="12" t="s">
        <v>158</v>
      </c>
      <c r="E96" s="16"/>
      <c r="F96" s="67">
        <f>F97</f>
        <v>13</v>
      </c>
      <c r="G96" s="101">
        <f>G97</f>
        <v>11</v>
      </c>
      <c r="H96" s="90">
        <f>H97</f>
        <v>0</v>
      </c>
    </row>
    <row r="97" spans="1:8" ht="15.75" customHeight="1">
      <c r="A97" s="33" t="s">
        <v>308</v>
      </c>
      <c r="B97" s="9"/>
      <c r="C97" s="9"/>
      <c r="D97" s="9"/>
      <c r="E97" s="15" t="s">
        <v>306</v>
      </c>
      <c r="F97" s="67">
        <v>13</v>
      </c>
      <c r="G97" s="101">
        <v>11</v>
      </c>
      <c r="H97" s="90">
        <v>0</v>
      </c>
    </row>
    <row r="98" spans="1:8" ht="15" customHeight="1">
      <c r="A98" s="32" t="s">
        <v>159</v>
      </c>
      <c r="B98" s="12"/>
      <c r="C98" s="12"/>
      <c r="D98" s="12" t="s">
        <v>160</v>
      </c>
      <c r="E98" s="16"/>
      <c r="F98" s="67">
        <f>F99</f>
        <v>10</v>
      </c>
      <c r="G98" s="101">
        <f>G99</f>
        <v>9</v>
      </c>
      <c r="H98" s="90">
        <f>H99</f>
        <v>0</v>
      </c>
    </row>
    <row r="99" spans="1:8" ht="13.5" customHeight="1">
      <c r="A99" s="33" t="s">
        <v>308</v>
      </c>
      <c r="B99" s="9"/>
      <c r="C99" s="9"/>
      <c r="D99" s="9"/>
      <c r="E99" s="15" t="s">
        <v>306</v>
      </c>
      <c r="F99" s="67">
        <v>10</v>
      </c>
      <c r="G99" s="101">
        <v>9</v>
      </c>
      <c r="H99" s="90">
        <v>0</v>
      </c>
    </row>
    <row r="100" spans="1:8" ht="12.75">
      <c r="A100" s="31" t="s">
        <v>30</v>
      </c>
      <c r="B100" s="11"/>
      <c r="C100" s="11" t="s">
        <v>82</v>
      </c>
      <c r="D100" s="11"/>
      <c r="E100" s="17"/>
      <c r="F100" s="66">
        <f>F101+F104+F107</f>
        <v>9099</v>
      </c>
      <c r="G100" s="99">
        <f>G101+G104+G107</f>
        <v>7078</v>
      </c>
      <c r="H100" s="89" t="e">
        <f>H101+H104+H107+#REF!</f>
        <v>#REF!</v>
      </c>
    </row>
    <row r="101" spans="1:8" ht="13.5" customHeight="1">
      <c r="A101" s="32" t="s">
        <v>114</v>
      </c>
      <c r="B101" s="12"/>
      <c r="C101" s="12"/>
      <c r="D101" s="12" t="s">
        <v>115</v>
      </c>
      <c r="E101" s="16"/>
      <c r="F101" s="67">
        <f aca="true" t="shared" si="15" ref="F101:H102">F102</f>
        <v>5158</v>
      </c>
      <c r="G101" s="101">
        <f t="shared" si="15"/>
        <v>3400</v>
      </c>
      <c r="H101" s="90">
        <f t="shared" si="15"/>
        <v>4683</v>
      </c>
    </row>
    <row r="102" spans="1:8" ht="12.75">
      <c r="A102" s="32" t="s">
        <v>101</v>
      </c>
      <c r="B102" s="12"/>
      <c r="C102" s="12"/>
      <c r="D102" s="12" t="s">
        <v>117</v>
      </c>
      <c r="E102" s="16"/>
      <c r="F102" s="67">
        <f t="shared" si="15"/>
        <v>5158</v>
      </c>
      <c r="G102" s="101">
        <f t="shared" si="15"/>
        <v>3400</v>
      </c>
      <c r="H102" s="90">
        <f t="shared" si="15"/>
        <v>4683</v>
      </c>
    </row>
    <row r="103" spans="1:8" ht="12.75">
      <c r="A103" s="33" t="s">
        <v>98</v>
      </c>
      <c r="B103" s="9"/>
      <c r="C103" s="9"/>
      <c r="D103" s="9"/>
      <c r="E103" s="15" t="s">
        <v>118</v>
      </c>
      <c r="F103" s="67">
        <v>5158</v>
      </c>
      <c r="G103" s="101">
        <v>3400</v>
      </c>
      <c r="H103" s="90">
        <f>5083-400</f>
        <v>4683</v>
      </c>
    </row>
    <row r="104" spans="1:8" ht="12.75">
      <c r="A104" s="32" t="s">
        <v>161</v>
      </c>
      <c r="B104" s="12"/>
      <c r="C104" s="12"/>
      <c r="D104" s="12" t="s">
        <v>162</v>
      </c>
      <c r="E104" s="16"/>
      <c r="F104" s="67">
        <f aca="true" t="shared" si="16" ref="F104:H105">F105</f>
        <v>1172</v>
      </c>
      <c r="G104" s="101">
        <f t="shared" si="16"/>
        <v>1109</v>
      </c>
      <c r="H104" s="90" t="str">
        <f t="shared" si="16"/>
        <v>651</v>
      </c>
    </row>
    <row r="105" spans="1:8" ht="12.75">
      <c r="A105" s="32" t="s">
        <v>101</v>
      </c>
      <c r="B105" s="12"/>
      <c r="C105" s="12"/>
      <c r="D105" s="12" t="s">
        <v>164</v>
      </c>
      <c r="E105" s="16"/>
      <c r="F105" s="67">
        <f t="shared" si="16"/>
        <v>1172</v>
      </c>
      <c r="G105" s="101">
        <f t="shared" si="16"/>
        <v>1109</v>
      </c>
      <c r="H105" s="90" t="str">
        <f t="shared" si="16"/>
        <v>651</v>
      </c>
    </row>
    <row r="106" spans="1:8" ht="12.75">
      <c r="A106" s="33" t="s">
        <v>98</v>
      </c>
      <c r="B106" s="9"/>
      <c r="C106" s="9"/>
      <c r="D106" s="9"/>
      <c r="E106" s="15" t="s">
        <v>118</v>
      </c>
      <c r="F106" s="67">
        <v>1172</v>
      </c>
      <c r="G106" s="101">
        <v>1109</v>
      </c>
      <c r="H106" s="90" t="s">
        <v>163</v>
      </c>
    </row>
    <row r="107" spans="1:8" ht="12.75">
      <c r="A107" s="32" t="s">
        <v>165</v>
      </c>
      <c r="B107" s="12"/>
      <c r="C107" s="12"/>
      <c r="D107" s="12" t="s">
        <v>166</v>
      </c>
      <c r="E107" s="16"/>
      <c r="F107" s="67">
        <f aca="true" t="shared" si="17" ref="F107:H108">F108</f>
        <v>2769</v>
      </c>
      <c r="G107" s="101">
        <f t="shared" si="17"/>
        <v>2569</v>
      </c>
      <c r="H107" s="90">
        <f t="shared" si="17"/>
        <v>1996</v>
      </c>
    </row>
    <row r="108" spans="1:8" ht="12.75">
      <c r="A108" s="32" t="s">
        <v>101</v>
      </c>
      <c r="B108" s="12"/>
      <c r="C108" s="12"/>
      <c r="D108" s="12" t="s">
        <v>167</v>
      </c>
      <c r="E108" s="16"/>
      <c r="F108" s="67">
        <f t="shared" si="17"/>
        <v>2769</v>
      </c>
      <c r="G108" s="101">
        <f t="shared" si="17"/>
        <v>2569</v>
      </c>
      <c r="H108" s="90">
        <f t="shared" si="17"/>
        <v>1996</v>
      </c>
    </row>
    <row r="109" spans="1:8" ht="12.75">
      <c r="A109" s="33" t="s">
        <v>98</v>
      </c>
      <c r="B109" s="9"/>
      <c r="C109" s="9"/>
      <c r="D109" s="9"/>
      <c r="E109" s="15" t="s">
        <v>118</v>
      </c>
      <c r="F109" s="67">
        <v>2769</v>
      </c>
      <c r="G109" s="101">
        <v>2569</v>
      </c>
      <c r="H109" s="90">
        <f>2296-300</f>
        <v>1996</v>
      </c>
    </row>
    <row r="110" spans="1:8" ht="12.75">
      <c r="A110" s="31" t="s">
        <v>31</v>
      </c>
      <c r="B110" s="11"/>
      <c r="C110" s="11" t="s">
        <v>83</v>
      </c>
      <c r="D110" s="11"/>
      <c r="E110" s="17"/>
      <c r="F110" s="66">
        <f aca="true" t="shared" si="18" ref="F110:H112">F111</f>
        <v>1000</v>
      </c>
      <c r="G110" s="99">
        <f t="shared" si="18"/>
        <v>930</v>
      </c>
      <c r="H110" s="89">
        <f t="shared" si="18"/>
        <v>1100</v>
      </c>
    </row>
    <row r="111" spans="1:8" ht="14.25" customHeight="1">
      <c r="A111" s="32" t="s">
        <v>169</v>
      </c>
      <c r="B111" s="12"/>
      <c r="C111" s="12"/>
      <c r="D111" s="12" t="s">
        <v>170</v>
      </c>
      <c r="E111" s="16"/>
      <c r="F111" s="67">
        <f t="shared" si="18"/>
        <v>1000</v>
      </c>
      <c r="G111" s="101">
        <f t="shared" si="18"/>
        <v>930</v>
      </c>
      <c r="H111" s="90">
        <f t="shared" si="18"/>
        <v>1100</v>
      </c>
    </row>
    <row r="112" spans="1:8" ht="22.5">
      <c r="A112" s="32" t="s">
        <v>171</v>
      </c>
      <c r="B112" s="12"/>
      <c r="C112" s="12"/>
      <c r="D112" s="12" t="s">
        <v>172</v>
      </c>
      <c r="E112" s="16"/>
      <c r="F112" s="67">
        <f t="shared" si="18"/>
        <v>1000</v>
      </c>
      <c r="G112" s="101">
        <f t="shared" si="18"/>
        <v>930</v>
      </c>
      <c r="H112" s="90">
        <f t="shared" si="18"/>
        <v>1100</v>
      </c>
    </row>
    <row r="113" spans="1:8" ht="12.75">
      <c r="A113" s="33" t="s">
        <v>136</v>
      </c>
      <c r="B113" s="9"/>
      <c r="C113" s="9"/>
      <c r="D113" s="9"/>
      <c r="E113" s="15" t="s">
        <v>137</v>
      </c>
      <c r="F113" s="67">
        <v>1000</v>
      </c>
      <c r="G113" s="101">
        <v>930</v>
      </c>
      <c r="H113" s="90">
        <f>1200-100</f>
        <v>1100</v>
      </c>
    </row>
    <row r="114" spans="1:8" ht="12.75">
      <c r="A114" s="31" t="s">
        <v>37</v>
      </c>
      <c r="B114" s="11"/>
      <c r="C114" s="11" t="s">
        <v>89</v>
      </c>
      <c r="D114" s="11"/>
      <c r="E114" s="17"/>
      <c r="F114" s="66">
        <f>F115</f>
        <v>122</v>
      </c>
      <c r="G114" s="99">
        <f>G115</f>
        <v>115</v>
      </c>
      <c r="H114" s="89" t="e">
        <f>H115+#REF!</f>
        <v>#REF!</v>
      </c>
    </row>
    <row r="115" spans="1:8" ht="13.5" customHeight="1">
      <c r="A115" s="32" t="s">
        <v>173</v>
      </c>
      <c r="B115" s="12"/>
      <c r="C115" s="12"/>
      <c r="D115" s="12" t="s">
        <v>174</v>
      </c>
      <c r="E115" s="16"/>
      <c r="F115" s="67">
        <f aca="true" t="shared" si="19" ref="F115:H116">F116</f>
        <v>122</v>
      </c>
      <c r="G115" s="101">
        <f t="shared" si="19"/>
        <v>115</v>
      </c>
      <c r="H115" s="90" t="str">
        <f t="shared" si="19"/>
        <v>164</v>
      </c>
    </row>
    <row r="116" spans="1:8" ht="15.75" customHeight="1">
      <c r="A116" s="32" t="s">
        <v>176</v>
      </c>
      <c r="B116" s="12"/>
      <c r="C116" s="12"/>
      <c r="D116" s="12" t="s">
        <v>177</v>
      </c>
      <c r="E116" s="16"/>
      <c r="F116" s="67">
        <f t="shared" si="19"/>
        <v>122</v>
      </c>
      <c r="G116" s="101">
        <f t="shared" si="19"/>
        <v>115</v>
      </c>
      <c r="H116" s="90" t="str">
        <f t="shared" si="19"/>
        <v>164</v>
      </c>
    </row>
    <row r="117" spans="1:8" ht="12.75">
      <c r="A117" s="33" t="s">
        <v>178</v>
      </c>
      <c r="B117" s="9"/>
      <c r="C117" s="9"/>
      <c r="D117" s="9"/>
      <c r="E117" s="15" t="s">
        <v>111</v>
      </c>
      <c r="F117" s="67">
        <v>122</v>
      </c>
      <c r="G117" s="101">
        <v>115</v>
      </c>
      <c r="H117" s="90" t="s">
        <v>175</v>
      </c>
    </row>
    <row r="118" spans="1:8" ht="12.75">
      <c r="A118" s="31" t="s">
        <v>42</v>
      </c>
      <c r="B118" s="11"/>
      <c r="C118" s="11" t="s">
        <v>179</v>
      </c>
      <c r="D118" s="11"/>
      <c r="E118" s="17"/>
      <c r="F118" s="66">
        <f>F119+F122</f>
        <v>3655</v>
      </c>
      <c r="G118" s="99">
        <f>G119+G122</f>
        <v>3987</v>
      </c>
      <c r="H118" s="89" t="e">
        <f>H119+H122+#REF!</f>
        <v>#REF!</v>
      </c>
    </row>
    <row r="119" spans="1:8" ht="12.75">
      <c r="A119" s="32" t="s">
        <v>180</v>
      </c>
      <c r="B119" s="12"/>
      <c r="C119" s="12"/>
      <c r="D119" s="12" t="s">
        <v>181</v>
      </c>
      <c r="E119" s="16"/>
      <c r="F119" s="67">
        <f aca="true" t="shared" si="20" ref="F119:H120">F120</f>
        <v>965</v>
      </c>
      <c r="G119" s="101">
        <f t="shared" si="20"/>
        <v>1041</v>
      </c>
      <c r="H119" s="90" t="str">
        <f t="shared" si="20"/>
        <v>1187</v>
      </c>
    </row>
    <row r="120" spans="1:8" ht="12.75">
      <c r="A120" s="32" t="s">
        <v>183</v>
      </c>
      <c r="B120" s="12"/>
      <c r="C120" s="12"/>
      <c r="D120" s="12" t="s">
        <v>184</v>
      </c>
      <c r="E120" s="16"/>
      <c r="F120" s="67">
        <f t="shared" si="20"/>
        <v>965</v>
      </c>
      <c r="G120" s="101">
        <f t="shared" si="20"/>
        <v>1041</v>
      </c>
      <c r="H120" s="90" t="str">
        <f t="shared" si="20"/>
        <v>1187</v>
      </c>
    </row>
    <row r="121" spans="1:8" ht="12.75">
      <c r="A121" s="33" t="s">
        <v>185</v>
      </c>
      <c r="B121" s="9"/>
      <c r="C121" s="9"/>
      <c r="D121" s="9"/>
      <c r="E121" s="15" t="s">
        <v>186</v>
      </c>
      <c r="F121" s="67">
        <v>965</v>
      </c>
      <c r="G121" s="101">
        <v>1041</v>
      </c>
      <c r="H121" s="90" t="s">
        <v>182</v>
      </c>
    </row>
    <row r="122" spans="1:8" ht="12.75">
      <c r="A122" s="32" t="s">
        <v>141</v>
      </c>
      <c r="B122" s="12"/>
      <c r="C122" s="12"/>
      <c r="D122" s="12" t="s">
        <v>142</v>
      </c>
      <c r="E122" s="16"/>
      <c r="F122" s="67">
        <f>F123+F125</f>
        <v>2690</v>
      </c>
      <c r="G122" s="101">
        <f>G123+G125</f>
        <v>2946</v>
      </c>
      <c r="H122" s="90" t="e">
        <f>H123+#REF!+H125+#REF!</f>
        <v>#REF!</v>
      </c>
    </row>
    <row r="123" spans="1:8" ht="24" customHeight="1">
      <c r="A123" s="32" t="s">
        <v>187</v>
      </c>
      <c r="B123" s="12"/>
      <c r="C123" s="12"/>
      <c r="D123" s="12" t="s">
        <v>188</v>
      </c>
      <c r="E123" s="16"/>
      <c r="F123" s="67">
        <f>F124</f>
        <v>2310</v>
      </c>
      <c r="G123" s="101">
        <f>G124</f>
        <v>2530</v>
      </c>
      <c r="H123" s="90" t="e">
        <f>H124+#REF!</f>
        <v>#REF!</v>
      </c>
    </row>
    <row r="124" spans="1:8" ht="24" customHeight="1">
      <c r="A124" s="33" t="s">
        <v>189</v>
      </c>
      <c r="B124" s="9"/>
      <c r="C124" s="9"/>
      <c r="D124" s="9"/>
      <c r="E124" s="15" t="s">
        <v>190</v>
      </c>
      <c r="F124" s="67">
        <v>2310</v>
      </c>
      <c r="G124" s="101">
        <v>2530</v>
      </c>
      <c r="H124" s="90">
        <v>0</v>
      </c>
    </row>
    <row r="125" spans="1:8" ht="24.75" customHeight="1">
      <c r="A125" s="32" t="s">
        <v>191</v>
      </c>
      <c r="B125" s="12"/>
      <c r="C125" s="12"/>
      <c r="D125" s="12" t="s">
        <v>192</v>
      </c>
      <c r="E125" s="16"/>
      <c r="F125" s="67">
        <f>F126</f>
        <v>380</v>
      </c>
      <c r="G125" s="101">
        <f>G126</f>
        <v>416</v>
      </c>
      <c r="H125" s="90" t="str">
        <f>H126</f>
        <v>160</v>
      </c>
    </row>
    <row r="126" spans="1:8" ht="12.75">
      <c r="A126" s="33" t="s">
        <v>291</v>
      </c>
      <c r="B126" s="9"/>
      <c r="C126" s="9"/>
      <c r="D126" s="9"/>
      <c r="E126" s="15" t="s">
        <v>288</v>
      </c>
      <c r="F126" s="67">
        <v>380</v>
      </c>
      <c r="G126" s="101">
        <v>416</v>
      </c>
      <c r="H126" s="90" t="s">
        <v>193</v>
      </c>
    </row>
    <row r="127" spans="1:8" ht="12.75">
      <c r="A127" s="31" t="s">
        <v>43</v>
      </c>
      <c r="B127" s="11"/>
      <c r="C127" s="11">
        <v>1004</v>
      </c>
      <c r="D127" s="11"/>
      <c r="E127" s="17"/>
      <c r="F127" s="66">
        <f>F128</f>
        <v>21</v>
      </c>
      <c r="G127" s="99">
        <f aca="true" t="shared" si="21" ref="G127:H130">G128</f>
        <v>23</v>
      </c>
      <c r="H127" s="89">
        <f t="shared" si="21"/>
        <v>0</v>
      </c>
    </row>
    <row r="128" spans="1:8" ht="12.75">
      <c r="A128" s="32" t="s">
        <v>289</v>
      </c>
      <c r="B128" s="9"/>
      <c r="C128" s="9"/>
      <c r="D128" s="9">
        <v>5220000</v>
      </c>
      <c r="E128" s="15"/>
      <c r="F128" s="67">
        <f>F129</f>
        <v>21</v>
      </c>
      <c r="G128" s="101">
        <f t="shared" si="21"/>
        <v>23</v>
      </c>
      <c r="H128" s="90">
        <f t="shared" si="21"/>
        <v>0</v>
      </c>
    </row>
    <row r="129" spans="1:8" ht="12.75">
      <c r="A129" s="32" t="s">
        <v>286</v>
      </c>
      <c r="B129" s="9"/>
      <c r="C129" s="9"/>
      <c r="D129" s="9">
        <v>5221300</v>
      </c>
      <c r="E129" s="15"/>
      <c r="F129" s="67">
        <f>F130</f>
        <v>21</v>
      </c>
      <c r="G129" s="101">
        <f t="shared" si="21"/>
        <v>23</v>
      </c>
      <c r="H129" s="90">
        <f t="shared" si="21"/>
        <v>0</v>
      </c>
    </row>
    <row r="130" spans="1:8" ht="14.25" customHeight="1">
      <c r="A130" s="32" t="s">
        <v>290</v>
      </c>
      <c r="B130" s="9"/>
      <c r="C130" s="9"/>
      <c r="D130" s="9">
        <v>5221306</v>
      </c>
      <c r="E130" s="15"/>
      <c r="F130" s="67">
        <f>F131</f>
        <v>21</v>
      </c>
      <c r="G130" s="101">
        <f t="shared" si="21"/>
        <v>23</v>
      </c>
      <c r="H130" s="90">
        <f t="shared" si="21"/>
        <v>0</v>
      </c>
    </row>
    <row r="131" spans="1:8" ht="12.75">
      <c r="A131" s="33" t="s">
        <v>183</v>
      </c>
      <c r="B131" s="9"/>
      <c r="C131" s="9"/>
      <c r="D131" s="9"/>
      <c r="E131" s="15" t="s">
        <v>194</v>
      </c>
      <c r="F131" s="67">
        <v>21</v>
      </c>
      <c r="G131" s="101">
        <v>23</v>
      </c>
      <c r="H131" s="90">
        <v>0</v>
      </c>
    </row>
    <row r="132" spans="1:8" ht="12.75">
      <c r="A132" s="31" t="s">
        <v>44</v>
      </c>
      <c r="B132" s="11"/>
      <c r="C132" s="11" t="s">
        <v>195</v>
      </c>
      <c r="D132" s="11"/>
      <c r="E132" s="17"/>
      <c r="F132" s="66">
        <f aca="true" t="shared" si="22" ref="F132:H134">F133</f>
        <v>40</v>
      </c>
      <c r="G132" s="99">
        <f t="shared" si="22"/>
        <v>38</v>
      </c>
      <c r="H132" s="89" t="str">
        <f t="shared" si="22"/>
        <v>35</v>
      </c>
    </row>
    <row r="133" spans="1:8" ht="14.25" customHeight="1">
      <c r="A133" s="32" t="s">
        <v>196</v>
      </c>
      <c r="B133" s="12"/>
      <c r="C133" s="12"/>
      <c r="D133" s="12" t="s">
        <v>197</v>
      </c>
      <c r="E133" s="16"/>
      <c r="F133" s="67">
        <f t="shared" si="22"/>
        <v>40</v>
      </c>
      <c r="G133" s="101">
        <f t="shared" si="22"/>
        <v>38</v>
      </c>
      <c r="H133" s="90" t="str">
        <f t="shared" si="22"/>
        <v>35</v>
      </c>
    </row>
    <row r="134" spans="1:8" ht="12.75" customHeight="1">
      <c r="A134" s="32" t="s">
        <v>198</v>
      </c>
      <c r="B134" s="12"/>
      <c r="C134" s="12"/>
      <c r="D134" s="12" t="s">
        <v>199</v>
      </c>
      <c r="E134" s="16"/>
      <c r="F134" s="67">
        <f t="shared" si="22"/>
        <v>40</v>
      </c>
      <c r="G134" s="101">
        <f t="shared" si="22"/>
        <v>38</v>
      </c>
      <c r="H134" s="90" t="str">
        <f t="shared" si="22"/>
        <v>35</v>
      </c>
    </row>
    <row r="135" spans="1:8" ht="12.75">
      <c r="A135" s="33" t="s">
        <v>200</v>
      </c>
      <c r="B135" s="9"/>
      <c r="C135" s="9"/>
      <c r="D135" s="9"/>
      <c r="E135" s="15" t="s">
        <v>201</v>
      </c>
      <c r="F135" s="67">
        <v>40</v>
      </c>
      <c r="G135" s="101">
        <v>38</v>
      </c>
      <c r="H135" s="90" t="s">
        <v>168</v>
      </c>
    </row>
    <row r="136" spans="1:8" ht="24">
      <c r="A136" s="42" t="s">
        <v>202</v>
      </c>
      <c r="B136" s="43" t="s">
        <v>203</v>
      </c>
      <c r="C136" s="43"/>
      <c r="D136" s="43"/>
      <c r="E136" s="35"/>
      <c r="F136" s="69">
        <f>F137+F141+F145+F163+F169+F158+F149+F154</f>
        <v>22751</v>
      </c>
      <c r="G136" s="111">
        <f>G137+G141+G145+G163+G169+G158+G149+G154</f>
        <v>23602</v>
      </c>
      <c r="H136" s="92" t="e">
        <f>H137+H141+H145+#REF!+H163+#REF!+H169+H158+#REF!+#REF!</f>
        <v>#REF!</v>
      </c>
    </row>
    <row r="137" spans="1:8" ht="24" customHeight="1">
      <c r="A137" s="31" t="s">
        <v>204</v>
      </c>
      <c r="B137" s="11"/>
      <c r="C137" s="11" t="s">
        <v>59</v>
      </c>
      <c r="D137" s="11"/>
      <c r="E137" s="17"/>
      <c r="F137" s="66">
        <f aca="true" t="shared" si="23" ref="F137:H139">F138</f>
        <v>4160</v>
      </c>
      <c r="G137" s="99">
        <f t="shared" si="23"/>
        <v>3510</v>
      </c>
      <c r="H137" s="89" t="str">
        <f t="shared" si="23"/>
        <v>4261</v>
      </c>
    </row>
    <row r="138" spans="1:8" ht="22.5" customHeight="1">
      <c r="A138" s="32" t="s">
        <v>106</v>
      </c>
      <c r="B138" s="12"/>
      <c r="C138" s="12"/>
      <c r="D138" s="12" t="s">
        <v>107</v>
      </c>
      <c r="E138" s="16"/>
      <c r="F138" s="67">
        <f t="shared" si="23"/>
        <v>4160</v>
      </c>
      <c r="G138" s="101">
        <f t="shared" si="23"/>
        <v>3510</v>
      </c>
      <c r="H138" s="90" t="str">
        <f t="shared" si="23"/>
        <v>4261</v>
      </c>
    </row>
    <row r="139" spans="1:8" ht="12.75">
      <c r="A139" s="33" t="s">
        <v>112</v>
      </c>
      <c r="B139" s="9"/>
      <c r="C139" s="9"/>
      <c r="D139" s="9" t="s">
        <v>113</v>
      </c>
      <c r="E139" s="15"/>
      <c r="F139" s="67">
        <f t="shared" si="23"/>
        <v>4160</v>
      </c>
      <c r="G139" s="101">
        <f t="shared" si="23"/>
        <v>3510</v>
      </c>
      <c r="H139" s="90" t="str">
        <f t="shared" si="23"/>
        <v>4261</v>
      </c>
    </row>
    <row r="140" spans="1:8" ht="12.75">
      <c r="A140" s="33" t="s">
        <v>110</v>
      </c>
      <c r="B140" s="9"/>
      <c r="C140" s="9"/>
      <c r="D140" s="9"/>
      <c r="E140" s="15" t="s">
        <v>111</v>
      </c>
      <c r="F140" s="67">
        <v>4160</v>
      </c>
      <c r="G140" s="101">
        <v>3510</v>
      </c>
      <c r="H140" s="90" t="s">
        <v>205</v>
      </c>
    </row>
    <row r="141" spans="1:8" ht="12.75" customHeight="1">
      <c r="A141" s="31" t="s">
        <v>7</v>
      </c>
      <c r="B141" s="11"/>
      <c r="C141" s="11" t="s">
        <v>60</v>
      </c>
      <c r="D141" s="11"/>
      <c r="E141" s="17"/>
      <c r="F141" s="66">
        <f aca="true" t="shared" si="24" ref="F141:H143">F142</f>
        <v>20</v>
      </c>
      <c r="G141" s="99">
        <f t="shared" si="24"/>
        <v>20</v>
      </c>
      <c r="H141" s="89">
        <f t="shared" si="24"/>
        <v>0</v>
      </c>
    </row>
    <row r="142" spans="1:8" ht="12.75">
      <c r="A142" s="32" t="s">
        <v>206</v>
      </c>
      <c r="B142" s="12"/>
      <c r="C142" s="12"/>
      <c r="D142" s="12" t="s">
        <v>207</v>
      </c>
      <c r="E142" s="16"/>
      <c r="F142" s="67">
        <f t="shared" si="24"/>
        <v>20</v>
      </c>
      <c r="G142" s="101">
        <f t="shared" si="24"/>
        <v>20</v>
      </c>
      <c r="H142" s="90">
        <f t="shared" si="24"/>
        <v>0</v>
      </c>
    </row>
    <row r="143" spans="1:8" ht="12.75">
      <c r="A143" s="32" t="s">
        <v>208</v>
      </c>
      <c r="B143" s="12"/>
      <c r="C143" s="12"/>
      <c r="D143" s="12" t="s">
        <v>209</v>
      </c>
      <c r="E143" s="16"/>
      <c r="F143" s="67">
        <f t="shared" si="24"/>
        <v>20</v>
      </c>
      <c r="G143" s="101">
        <f t="shared" si="24"/>
        <v>20</v>
      </c>
      <c r="H143" s="90">
        <f t="shared" si="24"/>
        <v>0</v>
      </c>
    </row>
    <row r="144" spans="1:8" ht="12.75">
      <c r="A144" s="33" t="s">
        <v>110</v>
      </c>
      <c r="B144" s="9"/>
      <c r="C144" s="9"/>
      <c r="D144" s="9"/>
      <c r="E144" s="15" t="s">
        <v>111</v>
      </c>
      <c r="F144" s="67">
        <v>20</v>
      </c>
      <c r="G144" s="101">
        <v>20</v>
      </c>
      <c r="H144" s="90">
        <v>0</v>
      </c>
    </row>
    <row r="145" spans="1:8" ht="12.75">
      <c r="A145" s="31" t="s">
        <v>9</v>
      </c>
      <c r="B145" s="11"/>
      <c r="C145" s="11" t="s">
        <v>62</v>
      </c>
      <c r="D145" s="11"/>
      <c r="E145" s="17"/>
      <c r="F145" s="66">
        <f aca="true" t="shared" si="25" ref="F145:H147">F146</f>
        <v>600</v>
      </c>
      <c r="G145" s="99">
        <f t="shared" si="25"/>
        <v>600</v>
      </c>
      <c r="H145" s="89">
        <f t="shared" si="25"/>
        <v>500</v>
      </c>
    </row>
    <row r="146" spans="1:8" ht="12.75">
      <c r="A146" s="32" t="s">
        <v>9</v>
      </c>
      <c r="B146" s="12"/>
      <c r="C146" s="12"/>
      <c r="D146" s="12" t="s">
        <v>212</v>
      </c>
      <c r="E146" s="16"/>
      <c r="F146" s="67">
        <f t="shared" si="25"/>
        <v>600</v>
      </c>
      <c r="G146" s="101">
        <f t="shared" si="25"/>
        <v>600</v>
      </c>
      <c r="H146" s="90">
        <f t="shared" si="25"/>
        <v>500</v>
      </c>
    </row>
    <row r="147" spans="1:8" ht="12.75">
      <c r="A147" s="32" t="s">
        <v>213</v>
      </c>
      <c r="B147" s="12"/>
      <c r="C147" s="12"/>
      <c r="D147" s="12" t="s">
        <v>214</v>
      </c>
      <c r="E147" s="16"/>
      <c r="F147" s="67">
        <f t="shared" si="25"/>
        <v>600</v>
      </c>
      <c r="G147" s="101">
        <f t="shared" si="25"/>
        <v>600</v>
      </c>
      <c r="H147" s="90">
        <f t="shared" si="25"/>
        <v>500</v>
      </c>
    </row>
    <row r="148" spans="1:8" ht="12.75">
      <c r="A148" s="33" t="s">
        <v>210</v>
      </c>
      <c r="B148" s="9"/>
      <c r="C148" s="9"/>
      <c r="D148" s="9"/>
      <c r="E148" s="15" t="s">
        <v>211</v>
      </c>
      <c r="F148" s="67">
        <v>600</v>
      </c>
      <c r="G148" s="101">
        <v>600</v>
      </c>
      <c r="H148" s="90">
        <f>2000-1500</f>
        <v>500</v>
      </c>
    </row>
    <row r="149" spans="1:8" s="21" customFormat="1" ht="12.75">
      <c r="A149" s="31" t="s">
        <v>8</v>
      </c>
      <c r="B149" s="11"/>
      <c r="C149" s="17" t="s">
        <v>61</v>
      </c>
      <c r="D149" s="11"/>
      <c r="E149" s="17"/>
      <c r="F149" s="66">
        <f>F150+F152</f>
        <v>1215</v>
      </c>
      <c r="G149" s="99">
        <f>G150+G152</f>
        <v>1215</v>
      </c>
      <c r="H149" s="89"/>
    </row>
    <row r="150" spans="1:8" ht="22.5" customHeight="1">
      <c r="A150" s="33" t="s">
        <v>283</v>
      </c>
      <c r="B150" s="9"/>
      <c r="C150" s="9"/>
      <c r="D150" s="15" t="s">
        <v>284</v>
      </c>
      <c r="E150" s="15"/>
      <c r="F150" s="67">
        <f>F151</f>
        <v>465</v>
      </c>
      <c r="G150" s="101">
        <f>G151</f>
        <v>465</v>
      </c>
      <c r="H150" s="90"/>
    </row>
    <row r="151" spans="1:8" ht="12.75">
      <c r="A151" s="33" t="s">
        <v>110</v>
      </c>
      <c r="B151" s="9"/>
      <c r="C151" s="9"/>
      <c r="D151" s="9"/>
      <c r="E151" s="15" t="s">
        <v>111</v>
      </c>
      <c r="F151" s="67">
        <v>465</v>
      </c>
      <c r="G151" s="101">
        <v>465</v>
      </c>
      <c r="H151" s="90"/>
    </row>
    <row r="152" spans="1:8" ht="12.75">
      <c r="A152" s="33" t="s">
        <v>314</v>
      </c>
      <c r="B152" s="9"/>
      <c r="C152" s="9"/>
      <c r="D152" s="9">
        <v>5180101</v>
      </c>
      <c r="E152" s="15"/>
      <c r="F152" s="67">
        <f>F153</f>
        <v>750</v>
      </c>
      <c r="G152" s="101">
        <f>G153</f>
        <v>750</v>
      </c>
      <c r="H152" s="90"/>
    </row>
    <row r="153" spans="1:8" ht="12.75">
      <c r="A153" s="33" t="s">
        <v>313</v>
      </c>
      <c r="B153" s="9"/>
      <c r="C153" s="9"/>
      <c r="D153" s="9"/>
      <c r="E153" s="15" t="s">
        <v>309</v>
      </c>
      <c r="F153" s="67">
        <v>750</v>
      </c>
      <c r="G153" s="101">
        <v>750</v>
      </c>
      <c r="H153" s="90"/>
    </row>
    <row r="154" spans="1:8" ht="12.75">
      <c r="A154" s="31" t="s">
        <v>17</v>
      </c>
      <c r="B154" s="11"/>
      <c r="C154" s="11" t="s">
        <v>70</v>
      </c>
      <c r="D154" s="9"/>
      <c r="E154" s="15"/>
      <c r="F154" s="66">
        <f aca="true" t="shared" si="26" ref="F154:G156">F155</f>
        <v>1525</v>
      </c>
      <c r="G154" s="99">
        <f t="shared" si="26"/>
        <v>1625</v>
      </c>
      <c r="H154" s="90"/>
    </row>
    <row r="155" spans="1:8" ht="12.75">
      <c r="A155" s="32" t="s">
        <v>289</v>
      </c>
      <c r="B155" s="12"/>
      <c r="C155" s="16"/>
      <c r="D155" s="12">
        <v>5220000</v>
      </c>
      <c r="E155" s="15"/>
      <c r="F155" s="67">
        <f t="shared" si="26"/>
        <v>1525</v>
      </c>
      <c r="G155" s="101">
        <f t="shared" si="26"/>
        <v>1625</v>
      </c>
      <c r="H155" s="90"/>
    </row>
    <row r="156" spans="1:8" ht="12.75">
      <c r="A156" s="32" t="s">
        <v>333</v>
      </c>
      <c r="B156" s="12"/>
      <c r="C156" s="16"/>
      <c r="D156" s="12">
        <v>5224002</v>
      </c>
      <c r="E156" s="15"/>
      <c r="F156" s="67">
        <f t="shared" si="26"/>
        <v>1525</v>
      </c>
      <c r="G156" s="101">
        <f t="shared" si="26"/>
        <v>1625</v>
      </c>
      <c r="H156" s="90"/>
    </row>
    <row r="157" spans="1:8" ht="12.75">
      <c r="A157" s="33" t="s">
        <v>334</v>
      </c>
      <c r="B157" s="9"/>
      <c r="C157" s="15"/>
      <c r="D157" s="9"/>
      <c r="E157" s="15" t="s">
        <v>335</v>
      </c>
      <c r="F157" s="67">
        <v>1525</v>
      </c>
      <c r="G157" s="101">
        <v>1625</v>
      </c>
      <c r="H157" s="90"/>
    </row>
    <row r="158" spans="1:8" ht="12.75">
      <c r="A158" s="34" t="s">
        <v>27</v>
      </c>
      <c r="B158" s="11"/>
      <c r="C158" s="17" t="s">
        <v>80</v>
      </c>
      <c r="D158" s="9"/>
      <c r="E158" s="15"/>
      <c r="F158" s="66">
        <f aca="true" t="shared" si="27" ref="F158:H161">F159</f>
        <v>351</v>
      </c>
      <c r="G158" s="99">
        <f t="shared" si="27"/>
        <v>380</v>
      </c>
      <c r="H158" s="89">
        <f t="shared" si="27"/>
        <v>0</v>
      </c>
    </row>
    <row r="159" spans="1:8" ht="12.75">
      <c r="A159" s="32" t="s">
        <v>289</v>
      </c>
      <c r="B159" s="12"/>
      <c r="C159" s="12"/>
      <c r="D159" s="12">
        <v>5220000</v>
      </c>
      <c r="E159" s="15"/>
      <c r="F159" s="67">
        <f t="shared" si="27"/>
        <v>351</v>
      </c>
      <c r="G159" s="101">
        <f t="shared" si="27"/>
        <v>380</v>
      </c>
      <c r="H159" s="90">
        <f t="shared" si="27"/>
        <v>0</v>
      </c>
    </row>
    <row r="160" spans="1:8" ht="12.75">
      <c r="A160" s="32" t="s">
        <v>286</v>
      </c>
      <c r="B160" s="9"/>
      <c r="C160" s="9"/>
      <c r="D160" s="12">
        <v>5221300</v>
      </c>
      <c r="E160" s="15"/>
      <c r="F160" s="67">
        <f t="shared" si="27"/>
        <v>351</v>
      </c>
      <c r="G160" s="101">
        <f t="shared" si="27"/>
        <v>380</v>
      </c>
      <c r="H160" s="90">
        <f t="shared" si="27"/>
        <v>0</v>
      </c>
    </row>
    <row r="161" spans="1:8" ht="22.5">
      <c r="A161" s="32" t="s">
        <v>311</v>
      </c>
      <c r="B161" s="9"/>
      <c r="C161" s="9"/>
      <c r="D161" s="12">
        <v>5221301</v>
      </c>
      <c r="E161" s="15"/>
      <c r="F161" s="67">
        <f t="shared" si="27"/>
        <v>351</v>
      </c>
      <c r="G161" s="101">
        <f t="shared" si="27"/>
        <v>380</v>
      </c>
      <c r="H161" s="90">
        <f t="shared" si="27"/>
        <v>0</v>
      </c>
    </row>
    <row r="162" spans="1:8" ht="12.75">
      <c r="A162" s="33" t="s">
        <v>312</v>
      </c>
      <c r="B162" s="9"/>
      <c r="C162" s="9"/>
      <c r="D162" s="9"/>
      <c r="E162" s="15" t="s">
        <v>310</v>
      </c>
      <c r="F162" s="67">
        <v>351</v>
      </c>
      <c r="G162" s="101">
        <v>380</v>
      </c>
      <c r="H162" s="90">
        <v>0</v>
      </c>
    </row>
    <row r="163" spans="1:8" ht="21">
      <c r="A163" s="31" t="s">
        <v>215</v>
      </c>
      <c r="B163" s="11"/>
      <c r="C163" s="11" t="s">
        <v>216</v>
      </c>
      <c r="D163" s="11"/>
      <c r="E163" s="17"/>
      <c r="F163" s="66">
        <f>F164</f>
        <v>14380</v>
      </c>
      <c r="G163" s="99">
        <f>G164</f>
        <v>15752</v>
      </c>
      <c r="H163" s="89">
        <f>H164</f>
        <v>14680</v>
      </c>
    </row>
    <row r="164" spans="1:8" ht="12.75">
      <c r="A164" s="32" t="s">
        <v>217</v>
      </c>
      <c r="B164" s="12"/>
      <c r="C164" s="12"/>
      <c r="D164" s="12" t="s">
        <v>218</v>
      </c>
      <c r="E164" s="16"/>
      <c r="F164" s="67">
        <f>F165+F167</f>
        <v>14380</v>
      </c>
      <c r="G164" s="101">
        <f>G165+G167</f>
        <v>15752</v>
      </c>
      <c r="H164" s="90">
        <f>H165+H167</f>
        <v>14680</v>
      </c>
    </row>
    <row r="165" spans="1:8" ht="22.5">
      <c r="A165" s="32" t="s">
        <v>219</v>
      </c>
      <c r="B165" s="12"/>
      <c r="C165" s="12"/>
      <c r="D165" s="12" t="s">
        <v>220</v>
      </c>
      <c r="E165" s="16"/>
      <c r="F165" s="67">
        <f>F166</f>
        <v>14180</v>
      </c>
      <c r="G165" s="101">
        <f>G166</f>
        <v>15552</v>
      </c>
      <c r="H165" s="90" t="str">
        <f>H166</f>
        <v>14180</v>
      </c>
    </row>
    <row r="166" spans="1:8" ht="12.75">
      <c r="A166" s="33" t="s">
        <v>222</v>
      </c>
      <c r="B166" s="9"/>
      <c r="C166" s="9"/>
      <c r="D166" s="9"/>
      <c r="E166" s="15" t="s">
        <v>223</v>
      </c>
      <c r="F166" s="67">
        <v>14180</v>
      </c>
      <c r="G166" s="101">
        <v>15552</v>
      </c>
      <c r="H166" s="90" t="s">
        <v>221</v>
      </c>
    </row>
    <row r="167" spans="1:8" ht="22.5">
      <c r="A167" s="32" t="s">
        <v>224</v>
      </c>
      <c r="B167" s="12"/>
      <c r="C167" s="12"/>
      <c r="D167" s="12" t="s">
        <v>225</v>
      </c>
      <c r="E167" s="16"/>
      <c r="F167" s="67">
        <f>F168</f>
        <v>200</v>
      </c>
      <c r="G167" s="101">
        <f>G168</f>
        <v>200</v>
      </c>
      <c r="H167" s="90" t="str">
        <f>H168</f>
        <v>500</v>
      </c>
    </row>
    <row r="168" spans="1:8" ht="12.75">
      <c r="A168" s="33" t="s">
        <v>222</v>
      </c>
      <c r="B168" s="9"/>
      <c r="C168" s="9"/>
      <c r="D168" s="9"/>
      <c r="E168" s="15" t="s">
        <v>223</v>
      </c>
      <c r="F168" s="67">
        <v>200</v>
      </c>
      <c r="G168" s="101">
        <v>200</v>
      </c>
      <c r="H168" s="90" t="s">
        <v>111</v>
      </c>
    </row>
    <row r="169" spans="1:8" ht="12.75">
      <c r="A169" s="31" t="s">
        <v>226</v>
      </c>
      <c r="B169" s="11"/>
      <c r="C169" s="11" t="s">
        <v>227</v>
      </c>
      <c r="D169" s="11"/>
      <c r="E169" s="17"/>
      <c r="F169" s="66">
        <f>F170</f>
        <v>500</v>
      </c>
      <c r="G169" s="99">
        <f>G170</f>
        <v>500</v>
      </c>
      <c r="H169" s="89" t="e">
        <f>#REF!+H170</f>
        <v>#REF!</v>
      </c>
    </row>
    <row r="170" spans="1:8" ht="34.5" customHeight="1">
      <c r="A170" s="32" t="s">
        <v>230</v>
      </c>
      <c r="B170" s="12"/>
      <c r="C170" s="12"/>
      <c r="D170" s="12" t="s">
        <v>231</v>
      </c>
      <c r="E170" s="16"/>
      <c r="F170" s="67">
        <f>F171</f>
        <v>500</v>
      </c>
      <c r="G170" s="101">
        <f>G171</f>
        <v>500</v>
      </c>
      <c r="H170" s="90" t="str">
        <f>H171</f>
        <v>653</v>
      </c>
    </row>
    <row r="171" spans="1:8" ht="12.75">
      <c r="A171" s="33" t="s">
        <v>226</v>
      </c>
      <c r="B171" s="9"/>
      <c r="C171" s="9"/>
      <c r="D171" s="9"/>
      <c r="E171" s="15" t="s">
        <v>229</v>
      </c>
      <c r="F171" s="67">
        <v>500</v>
      </c>
      <c r="G171" s="101">
        <v>500</v>
      </c>
      <c r="H171" s="90" t="s">
        <v>228</v>
      </c>
    </row>
    <row r="172" spans="1:8" ht="25.5" customHeight="1">
      <c r="A172" s="31" t="s">
        <v>232</v>
      </c>
      <c r="B172" s="10" t="s">
        <v>233</v>
      </c>
      <c r="C172" s="11"/>
      <c r="D172" s="11"/>
      <c r="E172" s="17"/>
      <c r="F172" s="70">
        <f>F173+F180+F177</f>
        <v>30035</v>
      </c>
      <c r="G172" s="98">
        <f>G173+G180+G177</f>
        <v>29263</v>
      </c>
      <c r="H172" s="93" t="e">
        <f>H173+#REF!</f>
        <v>#REF!</v>
      </c>
    </row>
    <row r="173" spans="1:8" ht="12.75">
      <c r="A173" s="31" t="s">
        <v>26</v>
      </c>
      <c r="B173" s="11"/>
      <c r="C173" s="11" t="s">
        <v>79</v>
      </c>
      <c r="D173" s="11"/>
      <c r="E173" s="17"/>
      <c r="F173" s="66">
        <f>F174</f>
        <v>29957</v>
      </c>
      <c r="G173" s="99">
        <f>G174</f>
        <v>29240</v>
      </c>
      <c r="H173" s="89" t="e">
        <f>H174+#REF!</f>
        <v>#REF!</v>
      </c>
    </row>
    <row r="174" spans="1:8" ht="13.5" customHeight="1">
      <c r="A174" s="32" t="s">
        <v>234</v>
      </c>
      <c r="B174" s="12"/>
      <c r="C174" s="12"/>
      <c r="D174" s="12" t="s">
        <v>235</v>
      </c>
      <c r="E174" s="16"/>
      <c r="F174" s="67">
        <f aca="true" t="shared" si="28" ref="F174:H175">F175</f>
        <v>29957</v>
      </c>
      <c r="G174" s="101">
        <f t="shared" si="28"/>
        <v>29240</v>
      </c>
      <c r="H174" s="90">
        <f t="shared" si="28"/>
        <v>31272</v>
      </c>
    </row>
    <row r="175" spans="1:8" ht="12.75">
      <c r="A175" s="32" t="s">
        <v>101</v>
      </c>
      <c r="B175" s="12"/>
      <c r="C175" s="12"/>
      <c r="D175" s="12" t="s">
        <v>236</v>
      </c>
      <c r="E175" s="16"/>
      <c r="F175" s="67">
        <f t="shared" si="28"/>
        <v>29957</v>
      </c>
      <c r="G175" s="101">
        <f t="shared" si="28"/>
        <v>29240</v>
      </c>
      <c r="H175" s="90">
        <f t="shared" si="28"/>
        <v>31272</v>
      </c>
    </row>
    <row r="176" spans="1:8" ht="12.75">
      <c r="A176" s="33" t="s">
        <v>98</v>
      </c>
      <c r="B176" s="9"/>
      <c r="C176" s="9"/>
      <c r="D176" s="9"/>
      <c r="E176" s="15" t="s">
        <v>118</v>
      </c>
      <c r="F176" s="67">
        <v>29957</v>
      </c>
      <c r="G176" s="101">
        <v>29240</v>
      </c>
      <c r="H176" s="90">
        <f>32472-1200</f>
        <v>31272</v>
      </c>
    </row>
    <row r="177" spans="1:8" ht="15" customHeight="1">
      <c r="A177" s="31" t="s">
        <v>43</v>
      </c>
      <c r="B177" s="11"/>
      <c r="C177" s="11">
        <v>1004</v>
      </c>
      <c r="D177" s="77"/>
      <c r="E177" s="78"/>
      <c r="F177" s="79">
        <f>F178</f>
        <v>21</v>
      </c>
      <c r="G177" s="114">
        <f>G178</f>
        <v>23</v>
      </c>
      <c r="H177" s="94"/>
    </row>
    <row r="178" spans="1:8" ht="36" customHeight="1">
      <c r="A178" s="32" t="s">
        <v>272</v>
      </c>
      <c r="B178" s="26"/>
      <c r="C178" s="26"/>
      <c r="D178" s="26">
        <v>5201000</v>
      </c>
      <c r="E178" s="27"/>
      <c r="F178" s="71">
        <f>F179</f>
        <v>21</v>
      </c>
      <c r="G178" s="109">
        <f>G179</f>
        <v>23</v>
      </c>
      <c r="H178" s="94"/>
    </row>
    <row r="179" spans="1:8" ht="15" customHeight="1">
      <c r="A179" s="33" t="s">
        <v>185</v>
      </c>
      <c r="B179" s="9"/>
      <c r="C179" s="9"/>
      <c r="D179" s="9"/>
      <c r="E179" s="15" t="s">
        <v>186</v>
      </c>
      <c r="F179" s="72">
        <v>21</v>
      </c>
      <c r="G179" s="110">
        <v>23</v>
      </c>
      <c r="H179" s="94"/>
    </row>
    <row r="180" spans="1:8" ht="12.75">
      <c r="A180" s="31" t="s">
        <v>28</v>
      </c>
      <c r="B180" s="11"/>
      <c r="C180" s="17" t="s">
        <v>278</v>
      </c>
      <c r="D180" s="11"/>
      <c r="E180" s="17"/>
      <c r="F180" s="66">
        <f>F181</f>
        <v>57</v>
      </c>
      <c r="G180" s="99">
        <f>G181</f>
        <v>0</v>
      </c>
      <c r="H180" s="90"/>
    </row>
    <row r="181" spans="1:8" ht="12.75">
      <c r="A181" s="32" t="s">
        <v>141</v>
      </c>
      <c r="B181" s="12"/>
      <c r="C181" s="12"/>
      <c r="D181" s="12">
        <v>5220000</v>
      </c>
      <c r="E181" s="16"/>
      <c r="F181" s="67">
        <f aca="true" t="shared" si="29" ref="F181:H182">F182</f>
        <v>57</v>
      </c>
      <c r="G181" s="101">
        <f t="shared" si="29"/>
        <v>0</v>
      </c>
      <c r="H181" s="90" t="str">
        <f t="shared" si="29"/>
        <v>410</v>
      </c>
    </row>
    <row r="182" spans="1:8" ht="14.25" customHeight="1">
      <c r="A182" s="32" t="s">
        <v>315</v>
      </c>
      <c r="B182" s="12"/>
      <c r="C182" s="12"/>
      <c r="D182" s="12">
        <v>5222900</v>
      </c>
      <c r="E182" s="16"/>
      <c r="F182" s="67">
        <f t="shared" si="29"/>
        <v>57</v>
      </c>
      <c r="G182" s="101">
        <f t="shared" si="29"/>
        <v>0</v>
      </c>
      <c r="H182" s="90" t="str">
        <f t="shared" si="29"/>
        <v>410</v>
      </c>
    </row>
    <row r="183" spans="1:8" ht="12.75">
      <c r="A183" s="33" t="s">
        <v>287</v>
      </c>
      <c r="B183" s="9"/>
      <c r="C183" s="9"/>
      <c r="D183" s="9"/>
      <c r="E183" s="15" t="s">
        <v>285</v>
      </c>
      <c r="F183" s="67">
        <v>57</v>
      </c>
      <c r="G183" s="101">
        <v>0</v>
      </c>
      <c r="H183" s="90" t="s">
        <v>237</v>
      </c>
    </row>
    <row r="184" spans="1:8" ht="12" customHeight="1">
      <c r="A184" s="42" t="s">
        <v>238</v>
      </c>
      <c r="B184" s="43" t="s">
        <v>239</v>
      </c>
      <c r="C184" s="43"/>
      <c r="D184" s="43"/>
      <c r="E184" s="35"/>
      <c r="F184" s="69">
        <f>F185</f>
        <v>26552</v>
      </c>
      <c r="G184" s="111">
        <f>G185</f>
        <v>29048</v>
      </c>
      <c r="H184" s="92">
        <f>H185</f>
        <v>27440</v>
      </c>
    </row>
    <row r="185" spans="1:8" ht="12.75">
      <c r="A185" s="33" t="s">
        <v>41</v>
      </c>
      <c r="B185" s="9"/>
      <c r="C185" s="11" t="s">
        <v>240</v>
      </c>
      <c r="D185" s="9"/>
      <c r="E185" s="15"/>
      <c r="F185" s="67">
        <f aca="true" t="shared" si="30" ref="F185:H187">F186</f>
        <v>26552</v>
      </c>
      <c r="G185" s="101">
        <f t="shared" si="30"/>
        <v>29048</v>
      </c>
      <c r="H185" s="90">
        <f t="shared" si="30"/>
        <v>27440</v>
      </c>
    </row>
    <row r="186" spans="1:8" ht="12.75">
      <c r="A186" s="32" t="s">
        <v>241</v>
      </c>
      <c r="B186" s="12"/>
      <c r="C186" s="12"/>
      <c r="D186" s="80">
        <v>5080000</v>
      </c>
      <c r="E186" s="16"/>
      <c r="F186" s="67">
        <f t="shared" si="30"/>
        <v>26552</v>
      </c>
      <c r="G186" s="101">
        <f t="shared" si="30"/>
        <v>29048</v>
      </c>
      <c r="H186" s="90">
        <f t="shared" si="30"/>
        <v>27440</v>
      </c>
    </row>
    <row r="187" spans="1:8" ht="12.75">
      <c r="A187" s="37" t="s">
        <v>242</v>
      </c>
      <c r="B187" s="12"/>
      <c r="C187" s="12"/>
      <c r="D187" s="12">
        <v>5089900</v>
      </c>
      <c r="E187" s="16"/>
      <c r="F187" s="67">
        <f t="shared" si="30"/>
        <v>26552</v>
      </c>
      <c r="G187" s="101">
        <f t="shared" si="30"/>
        <v>29048</v>
      </c>
      <c r="H187" s="90">
        <f t="shared" si="30"/>
        <v>27440</v>
      </c>
    </row>
    <row r="188" spans="1:8" ht="12.75">
      <c r="A188" s="38" t="s">
        <v>243</v>
      </c>
      <c r="B188" s="9"/>
      <c r="C188" s="9"/>
      <c r="D188" s="9"/>
      <c r="E188" s="15" t="s">
        <v>118</v>
      </c>
      <c r="F188" s="67">
        <v>26552</v>
      </c>
      <c r="G188" s="101">
        <v>29048</v>
      </c>
      <c r="H188" s="90">
        <v>27440</v>
      </c>
    </row>
    <row r="189" spans="1:8" ht="12.75">
      <c r="A189" s="42" t="s">
        <v>244</v>
      </c>
      <c r="B189" s="43">
        <v>710</v>
      </c>
      <c r="C189" s="43"/>
      <c r="D189" s="43"/>
      <c r="E189" s="35"/>
      <c r="F189" s="69">
        <f>F190+F195+F199+F220+F225</f>
        <v>27501</v>
      </c>
      <c r="G189" s="111">
        <f>G190+G195+G199+G220+G225</f>
        <v>29956</v>
      </c>
      <c r="H189" s="92" t="e">
        <f>H190+H195+H199+H220+H225</f>
        <v>#REF!</v>
      </c>
    </row>
    <row r="190" spans="1:8" ht="12.75">
      <c r="A190" s="31" t="s">
        <v>27</v>
      </c>
      <c r="B190" s="11"/>
      <c r="C190" s="17" t="s">
        <v>80</v>
      </c>
      <c r="D190" s="11"/>
      <c r="E190" s="17"/>
      <c r="F190" s="66">
        <f>F191</f>
        <v>750</v>
      </c>
      <c r="G190" s="99">
        <f>G191</f>
        <v>821</v>
      </c>
      <c r="H190" s="89" t="e">
        <f>#REF!+H191</f>
        <v>#REF!</v>
      </c>
    </row>
    <row r="191" spans="1:8" ht="12.75">
      <c r="A191" s="32" t="s">
        <v>341</v>
      </c>
      <c r="B191" s="12"/>
      <c r="C191" s="12"/>
      <c r="D191" s="12">
        <v>4320000</v>
      </c>
      <c r="E191" s="16"/>
      <c r="F191" s="67">
        <f aca="true" t="shared" si="31" ref="F191:H193">F192</f>
        <v>750</v>
      </c>
      <c r="G191" s="101">
        <f t="shared" si="31"/>
        <v>821</v>
      </c>
      <c r="H191" s="90">
        <f t="shared" si="31"/>
        <v>210</v>
      </c>
    </row>
    <row r="192" spans="1:8" ht="12.75" customHeight="1">
      <c r="A192" s="32" t="s">
        <v>342</v>
      </c>
      <c r="B192" s="12"/>
      <c r="C192" s="12"/>
      <c r="D192" s="12">
        <v>4320200</v>
      </c>
      <c r="E192" s="16"/>
      <c r="F192" s="67">
        <f t="shared" si="31"/>
        <v>750</v>
      </c>
      <c r="G192" s="101">
        <f t="shared" si="31"/>
        <v>821</v>
      </c>
      <c r="H192" s="90">
        <f t="shared" si="31"/>
        <v>210</v>
      </c>
    </row>
    <row r="193" spans="1:8" ht="12.75" customHeight="1" hidden="1">
      <c r="A193" s="32"/>
      <c r="B193" s="12"/>
      <c r="C193" s="12"/>
      <c r="D193" s="12"/>
      <c r="E193" s="16"/>
      <c r="F193" s="67">
        <f t="shared" si="31"/>
        <v>750</v>
      </c>
      <c r="G193" s="101">
        <f t="shared" si="31"/>
        <v>821</v>
      </c>
      <c r="H193" s="90">
        <f t="shared" si="31"/>
        <v>210</v>
      </c>
    </row>
    <row r="194" spans="1:8" ht="12.75">
      <c r="A194" s="33" t="s">
        <v>110</v>
      </c>
      <c r="B194" s="9"/>
      <c r="C194" s="9"/>
      <c r="D194" s="9"/>
      <c r="E194" s="15" t="s">
        <v>111</v>
      </c>
      <c r="F194" s="67">
        <v>750</v>
      </c>
      <c r="G194" s="101">
        <v>821</v>
      </c>
      <c r="H194" s="90">
        <v>210</v>
      </c>
    </row>
    <row r="195" spans="1:8" ht="12.75">
      <c r="A195" s="31" t="s">
        <v>40</v>
      </c>
      <c r="B195" s="11"/>
      <c r="C195" s="11">
        <v>1001</v>
      </c>
      <c r="D195" s="11"/>
      <c r="E195" s="17"/>
      <c r="F195" s="66">
        <f aca="true" t="shared" si="32" ref="F195:H197">F196</f>
        <v>1400</v>
      </c>
      <c r="G195" s="99">
        <f t="shared" si="32"/>
        <v>1400</v>
      </c>
      <c r="H195" s="89">
        <f t="shared" si="32"/>
        <v>1800</v>
      </c>
    </row>
    <row r="196" spans="1:8" ht="12.75">
      <c r="A196" s="33" t="s">
        <v>246</v>
      </c>
      <c r="B196" s="9"/>
      <c r="C196" s="9"/>
      <c r="D196" s="9">
        <v>4910000</v>
      </c>
      <c r="E196" s="15"/>
      <c r="F196" s="67">
        <f t="shared" si="32"/>
        <v>1400</v>
      </c>
      <c r="G196" s="101">
        <f t="shared" si="32"/>
        <v>1400</v>
      </c>
      <c r="H196" s="90">
        <f t="shared" si="32"/>
        <v>1800</v>
      </c>
    </row>
    <row r="197" spans="1:8" ht="22.5">
      <c r="A197" s="33" t="s">
        <v>247</v>
      </c>
      <c r="B197" s="9"/>
      <c r="C197" s="9"/>
      <c r="D197" s="9">
        <v>4910100</v>
      </c>
      <c r="E197" s="15"/>
      <c r="F197" s="67">
        <f t="shared" si="32"/>
        <v>1400</v>
      </c>
      <c r="G197" s="101">
        <f t="shared" si="32"/>
        <v>1400</v>
      </c>
      <c r="H197" s="90">
        <f t="shared" si="32"/>
        <v>1800</v>
      </c>
    </row>
    <row r="198" spans="1:8" ht="12.75">
      <c r="A198" s="33" t="s">
        <v>185</v>
      </c>
      <c r="B198" s="9"/>
      <c r="C198" s="9"/>
      <c r="D198" s="9"/>
      <c r="E198" s="15" t="s">
        <v>186</v>
      </c>
      <c r="F198" s="67">
        <v>1400</v>
      </c>
      <c r="G198" s="101">
        <v>1400</v>
      </c>
      <c r="H198" s="90">
        <v>1800</v>
      </c>
    </row>
    <row r="199" spans="1:8" ht="12.75">
      <c r="A199" s="31" t="s">
        <v>42</v>
      </c>
      <c r="B199" s="11"/>
      <c r="C199" s="11">
        <v>1003</v>
      </c>
      <c r="D199" s="11"/>
      <c r="E199" s="17"/>
      <c r="F199" s="66">
        <f>F200+F217</f>
        <v>21340</v>
      </c>
      <c r="G199" s="99">
        <f>G200+G217</f>
        <v>23346</v>
      </c>
      <c r="H199" s="89">
        <v>37523</v>
      </c>
    </row>
    <row r="200" spans="1:8" ht="12.75">
      <c r="A200" s="32" t="s">
        <v>180</v>
      </c>
      <c r="B200" s="12"/>
      <c r="C200" s="12"/>
      <c r="D200" s="12">
        <v>5050000</v>
      </c>
      <c r="E200" s="16"/>
      <c r="F200" s="67">
        <f>F201+F203+F205+F215</f>
        <v>20794</v>
      </c>
      <c r="G200" s="101">
        <f>G201+G203+G205+G215</f>
        <v>22749</v>
      </c>
      <c r="H200" s="90" t="e">
        <f>#REF!+H201+#REF!+#REF!+#REF!+H203+H205+H215</f>
        <v>#REF!</v>
      </c>
    </row>
    <row r="201" spans="1:8" ht="23.25" customHeight="1">
      <c r="A201" s="32" t="s">
        <v>248</v>
      </c>
      <c r="B201" s="12"/>
      <c r="C201" s="12"/>
      <c r="D201" s="12">
        <v>5052205</v>
      </c>
      <c r="E201" s="16"/>
      <c r="F201" s="67">
        <f>F202</f>
        <v>610</v>
      </c>
      <c r="G201" s="101">
        <f>G202</f>
        <v>667</v>
      </c>
      <c r="H201" s="90">
        <f>H202</f>
        <v>531</v>
      </c>
    </row>
    <row r="202" spans="1:8" ht="12.75">
      <c r="A202" s="33" t="s">
        <v>185</v>
      </c>
      <c r="B202" s="9"/>
      <c r="C202" s="9"/>
      <c r="D202" s="9"/>
      <c r="E202" s="15" t="s">
        <v>186</v>
      </c>
      <c r="F202" s="67">
        <v>610</v>
      </c>
      <c r="G202" s="101">
        <v>667</v>
      </c>
      <c r="H202" s="90">
        <v>531</v>
      </c>
    </row>
    <row r="203" spans="1:8" ht="22.5">
      <c r="A203" s="32" t="s">
        <v>255</v>
      </c>
      <c r="B203" s="12"/>
      <c r="C203" s="12"/>
      <c r="D203" s="12">
        <v>5054800</v>
      </c>
      <c r="E203" s="16"/>
      <c r="F203" s="67">
        <f>F204</f>
        <v>3784</v>
      </c>
      <c r="G203" s="101">
        <f>G204</f>
        <v>4140</v>
      </c>
      <c r="H203" s="90">
        <f>H204</f>
        <v>4180</v>
      </c>
    </row>
    <row r="204" spans="1:8" ht="12.75">
      <c r="A204" s="33" t="s">
        <v>185</v>
      </c>
      <c r="B204" s="9"/>
      <c r="C204" s="9"/>
      <c r="D204" s="9"/>
      <c r="E204" s="15" t="s">
        <v>186</v>
      </c>
      <c r="F204" s="67">
        <v>3784</v>
      </c>
      <c r="G204" s="101">
        <v>4140</v>
      </c>
      <c r="H204" s="90">
        <v>4180</v>
      </c>
    </row>
    <row r="205" spans="1:8" ht="12.75">
      <c r="A205" s="33" t="s">
        <v>292</v>
      </c>
      <c r="B205" s="9"/>
      <c r="C205" s="9"/>
      <c r="D205" s="9">
        <v>5055500</v>
      </c>
      <c r="E205" s="15"/>
      <c r="F205" s="67">
        <f>F206+F208+F213</f>
        <v>12867</v>
      </c>
      <c r="G205" s="101">
        <f>G206+G208+G213</f>
        <v>14076</v>
      </c>
      <c r="H205" s="90">
        <f>H206+H208+H213</f>
        <v>15146</v>
      </c>
    </row>
    <row r="206" spans="1:8" ht="12.75">
      <c r="A206" s="32" t="s">
        <v>249</v>
      </c>
      <c r="B206" s="12"/>
      <c r="C206" s="12"/>
      <c r="D206" s="12">
        <v>5055510</v>
      </c>
      <c r="E206" s="16"/>
      <c r="F206" s="67">
        <f>F207</f>
        <v>3163</v>
      </c>
      <c r="G206" s="101">
        <f>G207</f>
        <v>3472</v>
      </c>
      <c r="H206" s="90">
        <f>H207</f>
        <v>3753</v>
      </c>
    </row>
    <row r="207" spans="1:8" ht="12.75">
      <c r="A207" s="33" t="s">
        <v>250</v>
      </c>
      <c r="B207" s="9"/>
      <c r="C207" s="9"/>
      <c r="D207" s="9"/>
      <c r="E207" s="15" t="s">
        <v>186</v>
      </c>
      <c r="F207" s="67">
        <v>3163</v>
      </c>
      <c r="G207" s="101">
        <v>3472</v>
      </c>
      <c r="H207" s="90">
        <v>3753</v>
      </c>
    </row>
    <row r="208" spans="1:8" ht="12.75" customHeight="1">
      <c r="A208" s="32" t="s">
        <v>251</v>
      </c>
      <c r="B208" s="12"/>
      <c r="C208" s="12"/>
      <c r="D208" s="12">
        <v>5055520</v>
      </c>
      <c r="E208" s="16"/>
      <c r="F208" s="67">
        <f>F209+F211</f>
        <v>9000</v>
      </c>
      <c r="G208" s="101">
        <f>G209+G211</f>
        <v>9870</v>
      </c>
      <c r="H208" s="90">
        <f>H209+H211</f>
        <v>11178</v>
      </c>
    </row>
    <row r="209" spans="1:8" ht="12.75">
      <c r="A209" s="32" t="s">
        <v>252</v>
      </c>
      <c r="B209" s="12"/>
      <c r="C209" s="12"/>
      <c r="D209" s="12">
        <v>5055521</v>
      </c>
      <c r="E209" s="16"/>
      <c r="F209" s="67">
        <f>F210</f>
        <v>7300</v>
      </c>
      <c r="G209" s="101">
        <f>G210</f>
        <v>8030</v>
      </c>
      <c r="H209" s="90">
        <f>H210</f>
        <v>8895</v>
      </c>
    </row>
    <row r="210" spans="1:8" ht="12.75">
      <c r="A210" s="33" t="s">
        <v>185</v>
      </c>
      <c r="B210" s="9"/>
      <c r="C210" s="9"/>
      <c r="D210" s="9"/>
      <c r="E210" s="15" t="s">
        <v>186</v>
      </c>
      <c r="F210" s="67">
        <v>7300</v>
      </c>
      <c r="G210" s="101">
        <v>8030</v>
      </c>
      <c r="H210" s="90">
        <v>8895</v>
      </c>
    </row>
    <row r="211" spans="1:8" ht="12.75">
      <c r="A211" s="32" t="s">
        <v>253</v>
      </c>
      <c r="B211" s="12"/>
      <c r="C211" s="12"/>
      <c r="D211" s="12">
        <v>5055522</v>
      </c>
      <c r="E211" s="16"/>
      <c r="F211" s="67">
        <f>F212</f>
        <v>1700</v>
      </c>
      <c r="G211" s="101">
        <f>G212</f>
        <v>1840</v>
      </c>
      <c r="H211" s="90">
        <f>H212</f>
        <v>2283</v>
      </c>
    </row>
    <row r="212" spans="1:8" ht="12.75">
      <c r="A212" s="33" t="s">
        <v>185</v>
      </c>
      <c r="B212" s="9"/>
      <c r="C212" s="9"/>
      <c r="D212" s="9"/>
      <c r="E212" s="15" t="s">
        <v>186</v>
      </c>
      <c r="F212" s="67">
        <v>1700</v>
      </c>
      <c r="G212" s="101">
        <v>1840</v>
      </c>
      <c r="H212" s="90">
        <v>2283</v>
      </c>
    </row>
    <row r="213" spans="1:8" ht="24" customHeight="1">
      <c r="A213" s="32" t="s">
        <v>254</v>
      </c>
      <c r="B213" s="12"/>
      <c r="C213" s="12"/>
      <c r="D213" s="12">
        <v>5055530</v>
      </c>
      <c r="E213" s="16"/>
      <c r="F213" s="67">
        <f>F214</f>
        <v>704</v>
      </c>
      <c r="G213" s="101">
        <f>G214</f>
        <v>734</v>
      </c>
      <c r="H213" s="90">
        <f>H214</f>
        <v>215</v>
      </c>
    </row>
    <row r="214" spans="1:8" ht="12.75">
      <c r="A214" s="33" t="s">
        <v>185</v>
      </c>
      <c r="B214" s="9"/>
      <c r="C214" s="9"/>
      <c r="D214" s="9"/>
      <c r="E214" s="15" t="s">
        <v>186</v>
      </c>
      <c r="F214" s="67">
        <v>704</v>
      </c>
      <c r="G214" s="101">
        <v>734</v>
      </c>
      <c r="H214" s="90">
        <v>215</v>
      </c>
    </row>
    <row r="215" spans="1:8" ht="12.75">
      <c r="A215" s="32" t="s">
        <v>256</v>
      </c>
      <c r="B215" s="12"/>
      <c r="C215" s="12"/>
      <c r="D215" s="12">
        <v>5058600</v>
      </c>
      <c r="E215" s="16"/>
      <c r="F215" s="67">
        <f>F216</f>
        <v>3533</v>
      </c>
      <c r="G215" s="101">
        <f>G216</f>
        <v>3866</v>
      </c>
      <c r="H215" s="90">
        <f>H216</f>
        <v>2879</v>
      </c>
    </row>
    <row r="216" spans="1:8" ht="15" customHeight="1">
      <c r="A216" s="33" t="s">
        <v>185</v>
      </c>
      <c r="B216" s="9"/>
      <c r="C216" s="9"/>
      <c r="D216" s="9"/>
      <c r="E216" s="15" t="s">
        <v>186</v>
      </c>
      <c r="F216" s="67">
        <v>3533</v>
      </c>
      <c r="G216" s="101">
        <v>3866</v>
      </c>
      <c r="H216" s="90">
        <v>2879</v>
      </c>
    </row>
    <row r="217" spans="1:8" ht="12.75">
      <c r="A217" s="33" t="s">
        <v>196</v>
      </c>
      <c r="B217" s="9"/>
      <c r="C217" s="9"/>
      <c r="D217" s="9">
        <v>5140000</v>
      </c>
      <c r="E217" s="15"/>
      <c r="F217" s="67">
        <f>F218</f>
        <v>546</v>
      </c>
      <c r="G217" s="101">
        <f>G218</f>
        <v>597</v>
      </c>
      <c r="H217" s="90" t="e">
        <f>H218</f>
        <v>#REF!</v>
      </c>
    </row>
    <row r="218" spans="1:8" ht="12.75">
      <c r="A218" s="33" t="s">
        <v>339</v>
      </c>
      <c r="B218" s="9"/>
      <c r="C218" s="9"/>
      <c r="D218" s="9">
        <v>5140100</v>
      </c>
      <c r="E218" s="15"/>
      <c r="F218" s="67">
        <f>F219</f>
        <v>546</v>
      </c>
      <c r="G218" s="101">
        <f>G219</f>
        <v>597</v>
      </c>
      <c r="H218" s="90" t="e">
        <f>#REF!</f>
        <v>#REF!</v>
      </c>
    </row>
    <row r="219" spans="1:8" ht="12" customHeight="1">
      <c r="A219" s="33" t="s">
        <v>183</v>
      </c>
      <c r="B219" s="9"/>
      <c r="C219" s="9"/>
      <c r="D219" s="9"/>
      <c r="E219" s="15" t="s">
        <v>194</v>
      </c>
      <c r="F219" s="67">
        <v>546</v>
      </c>
      <c r="G219" s="101">
        <v>597</v>
      </c>
      <c r="H219" s="90">
        <v>962</v>
      </c>
    </row>
    <row r="220" spans="1:8" ht="12.75">
      <c r="A220" s="31" t="s">
        <v>257</v>
      </c>
      <c r="B220" s="11"/>
      <c r="C220" s="11">
        <v>1004</v>
      </c>
      <c r="D220" s="11"/>
      <c r="E220" s="17"/>
      <c r="F220" s="66">
        <f aca="true" t="shared" si="33" ref="F220:H223">F221</f>
        <v>6</v>
      </c>
      <c r="G220" s="99">
        <f t="shared" si="33"/>
        <v>7</v>
      </c>
      <c r="H220" s="89" t="e">
        <f t="shared" si="33"/>
        <v>#REF!</v>
      </c>
    </row>
    <row r="221" spans="1:8" ht="12.75">
      <c r="A221" s="32" t="s">
        <v>141</v>
      </c>
      <c r="B221" s="12"/>
      <c r="C221" s="12"/>
      <c r="D221" s="12">
        <v>5220000</v>
      </c>
      <c r="E221" s="16"/>
      <c r="F221" s="67">
        <f t="shared" si="33"/>
        <v>6</v>
      </c>
      <c r="G221" s="101">
        <f t="shared" si="33"/>
        <v>7</v>
      </c>
      <c r="H221" s="90" t="e">
        <f t="shared" si="33"/>
        <v>#REF!</v>
      </c>
    </row>
    <row r="222" spans="1:8" ht="14.25" customHeight="1">
      <c r="A222" s="32" t="s">
        <v>245</v>
      </c>
      <c r="B222" s="12"/>
      <c r="C222" s="12"/>
      <c r="D222" s="12">
        <v>5221300</v>
      </c>
      <c r="E222" s="16"/>
      <c r="F222" s="67">
        <f>F223</f>
        <v>6</v>
      </c>
      <c r="G222" s="101">
        <f>G223</f>
        <v>7</v>
      </c>
      <c r="H222" s="90" t="e">
        <f>H223+#REF!</f>
        <v>#REF!</v>
      </c>
    </row>
    <row r="223" spans="1:8" ht="14.25" customHeight="1">
      <c r="A223" s="32" t="s">
        <v>336</v>
      </c>
      <c r="B223" s="12"/>
      <c r="C223" s="12"/>
      <c r="D223" s="12">
        <v>5221306</v>
      </c>
      <c r="E223" s="16"/>
      <c r="F223" s="67">
        <f t="shared" si="33"/>
        <v>6</v>
      </c>
      <c r="G223" s="101">
        <f t="shared" si="33"/>
        <v>7</v>
      </c>
      <c r="H223" s="90">
        <f t="shared" si="33"/>
        <v>14</v>
      </c>
    </row>
    <row r="224" spans="1:8" ht="12.75">
      <c r="A224" s="33" t="s">
        <v>183</v>
      </c>
      <c r="B224" s="9"/>
      <c r="C224" s="9"/>
      <c r="D224" s="9"/>
      <c r="E224" s="15" t="s">
        <v>194</v>
      </c>
      <c r="F224" s="67">
        <v>6</v>
      </c>
      <c r="G224" s="101">
        <v>7</v>
      </c>
      <c r="H224" s="90">
        <v>14</v>
      </c>
    </row>
    <row r="225" spans="1:8" ht="12.75">
      <c r="A225" s="31" t="s">
        <v>44</v>
      </c>
      <c r="B225" s="11"/>
      <c r="C225" s="11">
        <v>1006</v>
      </c>
      <c r="D225" s="11"/>
      <c r="E225" s="17"/>
      <c r="F225" s="66">
        <f aca="true" t="shared" si="34" ref="F225:H227">F226</f>
        <v>4005</v>
      </c>
      <c r="G225" s="99">
        <f t="shared" si="34"/>
        <v>4382</v>
      </c>
      <c r="H225" s="89">
        <f t="shared" si="34"/>
        <v>4409</v>
      </c>
    </row>
    <row r="226" spans="1:8" ht="26.25" customHeight="1">
      <c r="A226" s="32" t="s">
        <v>106</v>
      </c>
      <c r="B226" s="12"/>
      <c r="C226" s="12"/>
      <c r="D226" s="16" t="s">
        <v>107</v>
      </c>
      <c r="E226" s="16"/>
      <c r="F226" s="67">
        <f t="shared" si="34"/>
        <v>4005</v>
      </c>
      <c r="G226" s="101">
        <f t="shared" si="34"/>
        <v>4382</v>
      </c>
      <c r="H226" s="90">
        <f t="shared" si="34"/>
        <v>4409</v>
      </c>
    </row>
    <row r="227" spans="1:8" ht="12.75">
      <c r="A227" s="32" t="s">
        <v>112</v>
      </c>
      <c r="B227" s="12"/>
      <c r="C227" s="12"/>
      <c r="D227" s="16" t="s">
        <v>113</v>
      </c>
      <c r="E227" s="16"/>
      <c r="F227" s="67">
        <f t="shared" si="34"/>
        <v>4005</v>
      </c>
      <c r="G227" s="101">
        <f t="shared" si="34"/>
        <v>4382</v>
      </c>
      <c r="H227" s="90">
        <f t="shared" si="34"/>
        <v>4409</v>
      </c>
    </row>
    <row r="228" spans="1:8" ht="12.75">
      <c r="A228" s="33" t="s">
        <v>110</v>
      </c>
      <c r="B228" s="9"/>
      <c r="C228" s="15"/>
      <c r="D228" s="15"/>
      <c r="E228" s="15">
        <v>500</v>
      </c>
      <c r="F228" s="67">
        <v>4005</v>
      </c>
      <c r="G228" s="101">
        <v>4382</v>
      </c>
      <c r="H228" s="90">
        <v>4409</v>
      </c>
    </row>
    <row r="229" spans="1:8" ht="12.75" customHeight="1">
      <c r="A229" s="30" t="s">
        <v>258</v>
      </c>
      <c r="B229" s="10">
        <v>711</v>
      </c>
      <c r="C229" s="14"/>
      <c r="D229" s="10"/>
      <c r="E229" s="14"/>
      <c r="F229" s="70">
        <f>F230</f>
        <v>3072</v>
      </c>
      <c r="G229" s="98">
        <f>G230</f>
        <v>3242</v>
      </c>
      <c r="H229" s="93" t="e">
        <f>H230</f>
        <v>#REF!</v>
      </c>
    </row>
    <row r="230" spans="1:8" ht="12.75">
      <c r="A230" s="31" t="s">
        <v>27</v>
      </c>
      <c r="B230" s="11"/>
      <c r="C230" s="17" t="s">
        <v>80</v>
      </c>
      <c r="D230" s="11"/>
      <c r="E230" s="17"/>
      <c r="F230" s="66">
        <f>F231+F236</f>
        <v>3072</v>
      </c>
      <c r="G230" s="99">
        <f>G231+G236</f>
        <v>3242</v>
      </c>
      <c r="H230" s="89" t="e">
        <f>H231+H236+#REF!</f>
        <v>#REF!</v>
      </c>
    </row>
    <row r="231" spans="1:8" ht="12.75">
      <c r="A231" s="32" t="s">
        <v>259</v>
      </c>
      <c r="B231" s="12"/>
      <c r="C231" s="16"/>
      <c r="D231" s="12">
        <v>4310000</v>
      </c>
      <c r="E231" s="16"/>
      <c r="F231" s="67">
        <f>F232+F234</f>
        <v>1806</v>
      </c>
      <c r="G231" s="101">
        <f>G232</f>
        <v>1883</v>
      </c>
      <c r="H231" s="90">
        <f>H232</f>
        <v>1851</v>
      </c>
    </row>
    <row r="232" spans="1:8" ht="12.75">
      <c r="A232" s="32" t="s">
        <v>260</v>
      </c>
      <c r="B232" s="12"/>
      <c r="C232" s="16"/>
      <c r="D232" s="12">
        <v>4310101</v>
      </c>
      <c r="E232" s="16"/>
      <c r="F232" s="67">
        <f>F233</f>
        <v>462</v>
      </c>
      <c r="G232" s="101">
        <f>G233+G235</f>
        <v>1883</v>
      </c>
      <c r="H232" s="90">
        <f>H233+H235</f>
        <v>1851</v>
      </c>
    </row>
    <row r="233" spans="1:8" ht="12.75">
      <c r="A233" s="33" t="s">
        <v>260</v>
      </c>
      <c r="B233" s="9"/>
      <c r="C233" s="15"/>
      <c r="D233" s="9"/>
      <c r="E233" s="15" t="s">
        <v>306</v>
      </c>
      <c r="F233" s="67">
        <f>391+71</f>
        <v>462</v>
      </c>
      <c r="G233" s="101">
        <v>428</v>
      </c>
      <c r="H233" s="90">
        <v>1418</v>
      </c>
    </row>
    <row r="234" spans="1:8" ht="12.75">
      <c r="A234" s="33" t="s">
        <v>101</v>
      </c>
      <c r="B234" s="9"/>
      <c r="C234" s="15"/>
      <c r="D234" s="9">
        <v>4319900</v>
      </c>
      <c r="E234" s="15"/>
      <c r="F234" s="67">
        <v>1344</v>
      </c>
      <c r="G234" s="101">
        <f>G235</f>
        <v>1455</v>
      </c>
      <c r="H234" s="90"/>
    </row>
    <row r="235" spans="1:8" ht="14.25" customHeight="1">
      <c r="A235" s="33" t="s">
        <v>98</v>
      </c>
      <c r="B235" s="9"/>
      <c r="C235" s="15"/>
      <c r="D235" s="9"/>
      <c r="E235" s="15" t="s">
        <v>118</v>
      </c>
      <c r="F235" s="67">
        <v>1344</v>
      </c>
      <c r="G235" s="101">
        <v>1455</v>
      </c>
      <c r="H235" s="90">
        <v>433</v>
      </c>
    </row>
    <row r="236" spans="1:8" ht="12.75">
      <c r="A236" s="32" t="s">
        <v>261</v>
      </c>
      <c r="B236" s="12"/>
      <c r="C236" s="16"/>
      <c r="D236" s="12">
        <v>5220000</v>
      </c>
      <c r="E236" s="16"/>
      <c r="F236" s="67">
        <f>F237+F240</f>
        <v>1266</v>
      </c>
      <c r="G236" s="101">
        <f aca="true" t="shared" si="35" ref="F236:H238">G237</f>
        <v>1359</v>
      </c>
      <c r="H236" s="90">
        <f t="shared" si="35"/>
        <v>1252</v>
      </c>
    </row>
    <row r="237" spans="1:8" ht="12.75" customHeight="1">
      <c r="A237" s="32" t="s">
        <v>245</v>
      </c>
      <c r="B237" s="12"/>
      <c r="C237" s="16"/>
      <c r="D237" s="12">
        <v>5221300</v>
      </c>
      <c r="E237" s="16"/>
      <c r="F237" s="67">
        <f t="shared" si="35"/>
        <v>1242</v>
      </c>
      <c r="G237" s="101">
        <f t="shared" si="35"/>
        <v>1359</v>
      </c>
      <c r="H237" s="90">
        <f t="shared" si="35"/>
        <v>1252</v>
      </c>
    </row>
    <row r="238" spans="1:8" ht="24" customHeight="1">
      <c r="A238" s="32" t="s">
        <v>262</v>
      </c>
      <c r="B238" s="12"/>
      <c r="C238" s="16"/>
      <c r="D238" s="12">
        <v>5221301</v>
      </c>
      <c r="E238" s="16"/>
      <c r="F238" s="67">
        <f t="shared" si="35"/>
        <v>1242</v>
      </c>
      <c r="G238" s="101">
        <f t="shared" si="35"/>
        <v>1359</v>
      </c>
      <c r="H238" s="90">
        <f t="shared" si="35"/>
        <v>1252</v>
      </c>
    </row>
    <row r="239" spans="1:8" ht="14.25" customHeight="1">
      <c r="A239" s="33" t="s">
        <v>312</v>
      </c>
      <c r="B239" s="9"/>
      <c r="C239" s="15"/>
      <c r="D239" s="9"/>
      <c r="E239" s="15" t="s">
        <v>310</v>
      </c>
      <c r="F239" s="67">
        <v>1242</v>
      </c>
      <c r="G239" s="101">
        <v>1359</v>
      </c>
      <c r="H239" s="90">
        <v>1252</v>
      </c>
    </row>
    <row r="240" spans="1:8" ht="16.5" customHeight="1">
      <c r="A240" s="36" t="s">
        <v>322</v>
      </c>
      <c r="B240" s="26"/>
      <c r="C240" s="27"/>
      <c r="D240" s="26">
        <v>5223500</v>
      </c>
      <c r="E240" s="25"/>
      <c r="F240" s="72">
        <v>24</v>
      </c>
      <c r="G240" s="110"/>
      <c r="H240" s="94"/>
    </row>
    <row r="241" spans="1:8" ht="12.75">
      <c r="A241" s="115" t="s">
        <v>323</v>
      </c>
      <c r="B241" s="13"/>
      <c r="C241" s="25"/>
      <c r="D241" s="13"/>
      <c r="E241" s="25" t="s">
        <v>306</v>
      </c>
      <c r="F241" s="72">
        <v>24</v>
      </c>
      <c r="G241" s="110"/>
      <c r="H241" s="94"/>
    </row>
    <row r="242" spans="1:8" ht="12.75">
      <c r="A242" s="42" t="s">
        <v>331</v>
      </c>
      <c r="B242" s="43">
        <v>717</v>
      </c>
      <c r="C242" s="43"/>
      <c r="D242" s="43"/>
      <c r="E242" s="35"/>
      <c r="F242" s="69">
        <f>F243</f>
        <v>30</v>
      </c>
      <c r="G242" s="111">
        <f>G243</f>
        <v>30</v>
      </c>
      <c r="H242" s="92" t="str">
        <f>H243</f>
        <v>25</v>
      </c>
    </row>
    <row r="243" spans="1:8" ht="12.75">
      <c r="A243" s="31" t="s">
        <v>11</v>
      </c>
      <c r="B243" s="11"/>
      <c r="C243" s="17" t="s">
        <v>64</v>
      </c>
      <c r="D243" s="11"/>
      <c r="E243" s="17"/>
      <c r="F243" s="66">
        <f aca="true" t="shared" si="36" ref="F243:H245">F244</f>
        <v>30</v>
      </c>
      <c r="G243" s="99">
        <f t="shared" si="36"/>
        <v>30</v>
      </c>
      <c r="H243" s="89" t="str">
        <f t="shared" si="36"/>
        <v>25</v>
      </c>
    </row>
    <row r="244" spans="1:8" ht="12.75">
      <c r="A244" s="32" t="s">
        <v>329</v>
      </c>
      <c r="B244" s="12"/>
      <c r="C244" s="12"/>
      <c r="D244" s="12">
        <v>5220000</v>
      </c>
      <c r="E244" s="16"/>
      <c r="F244" s="67">
        <f t="shared" si="36"/>
        <v>30</v>
      </c>
      <c r="G244" s="101">
        <f t="shared" si="36"/>
        <v>30</v>
      </c>
      <c r="H244" s="90" t="str">
        <f t="shared" si="36"/>
        <v>25</v>
      </c>
    </row>
    <row r="245" spans="1:8" ht="10.5" customHeight="1">
      <c r="A245" s="32" t="s">
        <v>330</v>
      </c>
      <c r="B245" s="12"/>
      <c r="C245" s="12"/>
      <c r="D245" s="12">
        <v>5223500</v>
      </c>
      <c r="E245" s="16"/>
      <c r="F245" s="67">
        <f t="shared" si="36"/>
        <v>30</v>
      </c>
      <c r="G245" s="101">
        <f t="shared" si="36"/>
        <v>30</v>
      </c>
      <c r="H245" s="90" t="str">
        <f t="shared" si="36"/>
        <v>25</v>
      </c>
    </row>
    <row r="246" spans="1:8" ht="12.75">
      <c r="A246" s="33" t="s">
        <v>337</v>
      </c>
      <c r="B246" s="9"/>
      <c r="C246" s="9"/>
      <c r="D246" s="9"/>
      <c r="E246" s="15" t="s">
        <v>338</v>
      </c>
      <c r="F246" s="67">
        <v>30</v>
      </c>
      <c r="G246" s="101">
        <v>30</v>
      </c>
      <c r="H246" s="90" t="s">
        <v>264</v>
      </c>
    </row>
    <row r="247" spans="1:8" ht="24">
      <c r="A247" s="30" t="s">
        <v>332</v>
      </c>
      <c r="B247" s="10" t="s">
        <v>265</v>
      </c>
      <c r="C247" s="10"/>
      <c r="D247" s="10"/>
      <c r="E247" s="14"/>
      <c r="F247" s="70">
        <f>F248+F255+F262+F272+F276</f>
        <v>75571.5</v>
      </c>
      <c r="G247" s="98">
        <f>G248+G255+G262+G272+G276</f>
        <v>76142.5</v>
      </c>
      <c r="H247" s="93" t="e">
        <f>H248+H255+#REF!+H262+H272+H276</f>
        <v>#REF!</v>
      </c>
    </row>
    <row r="248" spans="1:8" ht="12.75">
      <c r="A248" s="31" t="s">
        <v>25</v>
      </c>
      <c r="B248" s="11"/>
      <c r="C248" s="11" t="s">
        <v>78</v>
      </c>
      <c r="D248" s="11"/>
      <c r="E248" s="17"/>
      <c r="F248" s="66">
        <f>F249+F252</f>
        <v>15857.5</v>
      </c>
      <c r="G248" s="99">
        <f>G249+G252</f>
        <v>14584.5</v>
      </c>
      <c r="H248" s="89">
        <f>H249+H252</f>
        <v>21661</v>
      </c>
    </row>
    <row r="249" spans="1:8" ht="12.75">
      <c r="A249" s="32" t="s">
        <v>266</v>
      </c>
      <c r="B249" s="12"/>
      <c r="C249" s="12"/>
      <c r="D249" s="12" t="s">
        <v>267</v>
      </c>
      <c r="E249" s="16"/>
      <c r="F249" s="67">
        <f aca="true" t="shared" si="37" ref="F249:H250">F250</f>
        <v>15857.5</v>
      </c>
      <c r="G249" s="101">
        <f t="shared" si="37"/>
        <v>13584.5</v>
      </c>
      <c r="H249" s="90">
        <f t="shared" si="37"/>
        <v>21661</v>
      </c>
    </row>
    <row r="250" spans="1:8" ht="12.75">
      <c r="A250" s="32" t="s">
        <v>101</v>
      </c>
      <c r="B250" s="12"/>
      <c r="C250" s="12"/>
      <c r="D250" s="12" t="s">
        <v>268</v>
      </c>
      <c r="E250" s="16"/>
      <c r="F250" s="67">
        <f t="shared" si="37"/>
        <v>15857.5</v>
      </c>
      <c r="G250" s="101">
        <f t="shared" si="37"/>
        <v>13584.5</v>
      </c>
      <c r="H250" s="90">
        <f t="shared" si="37"/>
        <v>21661</v>
      </c>
    </row>
    <row r="251" spans="1:8" ht="12.75">
      <c r="A251" s="33" t="s">
        <v>98</v>
      </c>
      <c r="B251" s="9"/>
      <c r="C251" s="9"/>
      <c r="D251" s="9"/>
      <c r="E251" s="15" t="s">
        <v>118</v>
      </c>
      <c r="F251" s="67">
        <v>15857.5</v>
      </c>
      <c r="G251" s="101">
        <v>13584.5</v>
      </c>
      <c r="H251" s="90">
        <f>23061-1400</f>
        <v>21661</v>
      </c>
    </row>
    <row r="252" spans="1:8" ht="12.75">
      <c r="A252" s="32" t="s">
        <v>141</v>
      </c>
      <c r="B252" s="12"/>
      <c r="C252" s="12"/>
      <c r="D252" s="12" t="s">
        <v>142</v>
      </c>
      <c r="E252" s="16"/>
      <c r="F252" s="67">
        <f aca="true" t="shared" si="38" ref="F252:H253">F253</f>
        <v>0</v>
      </c>
      <c r="G252" s="101">
        <f t="shared" si="38"/>
        <v>1000</v>
      </c>
      <c r="H252" s="90">
        <f t="shared" si="38"/>
        <v>0</v>
      </c>
    </row>
    <row r="253" spans="1:8" ht="14.25" customHeight="1">
      <c r="A253" s="32" t="s">
        <v>269</v>
      </c>
      <c r="B253" s="12"/>
      <c r="C253" s="12"/>
      <c r="D253" s="12" t="s">
        <v>270</v>
      </c>
      <c r="E253" s="16"/>
      <c r="F253" s="67">
        <f t="shared" si="38"/>
        <v>0</v>
      </c>
      <c r="G253" s="101">
        <f t="shared" si="38"/>
        <v>1000</v>
      </c>
      <c r="H253" s="90">
        <f t="shared" si="38"/>
        <v>0</v>
      </c>
    </row>
    <row r="254" spans="1:8" ht="12.75">
      <c r="A254" s="33" t="s">
        <v>287</v>
      </c>
      <c r="B254" s="9"/>
      <c r="C254" s="15"/>
      <c r="D254" s="9"/>
      <c r="E254" s="15" t="s">
        <v>285</v>
      </c>
      <c r="F254" s="67">
        <v>0</v>
      </c>
      <c r="G254" s="101">
        <v>1000</v>
      </c>
      <c r="H254" s="90">
        <v>0</v>
      </c>
    </row>
    <row r="255" spans="1:8" ht="12.75">
      <c r="A255" s="39" t="s">
        <v>26</v>
      </c>
      <c r="B255" s="11"/>
      <c r="C255" s="17" t="s">
        <v>79</v>
      </c>
      <c r="D255" s="11"/>
      <c r="E255" s="17"/>
      <c r="F255" s="66">
        <f>F256+F259</f>
        <v>47814</v>
      </c>
      <c r="G255" s="99">
        <f>G256+G259</f>
        <v>49578</v>
      </c>
      <c r="H255" s="89" t="e">
        <f>H256+H259+#REF!+#REF!</f>
        <v>#REF!</v>
      </c>
    </row>
    <row r="256" spans="1:8" ht="13.5" customHeight="1">
      <c r="A256" s="32" t="s">
        <v>234</v>
      </c>
      <c r="B256" s="12"/>
      <c r="C256" s="16"/>
      <c r="D256" s="12">
        <v>4210000</v>
      </c>
      <c r="E256" s="16"/>
      <c r="F256" s="67">
        <f aca="true" t="shared" si="39" ref="F256:H257">F257</f>
        <v>45744</v>
      </c>
      <c r="G256" s="101">
        <f t="shared" si="39"/>
        <v>47805</v>
      </c>
      <c r="H256" s="90">
        <f t="shared" si="39"/>
        <v>37926</v>
      </c>
    </row>
    <row r="257" spans="1:8" ht="12.75">
      <c r="A257" s="32" t="s">
        <v>101</v>
      </c>
      <c r="B257" s="12"/>
      <c r="C257" s="16"/>
      <c r="D257" s="12">
        <v>4219900</v>
      </c>
      <c r="E257" s="16"/>
      <c r="F257" s="67">
        <f t="shared" si="39"/>
        <v>45744</v>
      </c>
      <c r="G257" s="101">
        <f t="shared" si="39"/>
        <v>47805</v>
      </c>
      <c r="H257" s="90">
        <f t="shared" si="39"/>
        <v>37926</v>
      </c>
    </row>
    <row r="258" spans="1:8" ht="12.75">
      <c r="A258" s="33" t="s">
        <v>98</v>
      </c>
      <c r="B258" s="9"/>
      <c r="C258" s="15"/>
      <c r="D258" s="9"/>
      <c r="E258" s="15" t="s">
        <v>118</v>
      </c>
      <c r="F258" s="67">
        <v>45744</v>
      </c>
      <c r="G258" s="101">
        <v>47805</v>
      </c>
      <c r="H258" s="90">
        <f>38926-1000</f>
        <v>37926</v>
      </c>
    </row>
    <row r="259" spans="1:8" ht="12.75">
      <c r="A259" s="32" t="s">
        <v>153</v>
      </c>
      <c r="B259" s="12"/>
      <c r="C259" s="16"/>
      <c r="D259" s="12">
        <v>4230000</v>
      </c>
      <c r="E259" s="16"/>
      <c r="F259" s="67">
        <f aca="true" t="shared" si="40" ref="F259:H260">F260</f>
        <v>2070</v>
      </c>
      <c r="G259" s="101">
        <f t="shared" si="40"/>
        <v>1773</v>
      </c>
      <c r="H259" s="90">
        <f t="shared" si="40"/>
        <v>3000</v>
      </c>
    </row>
    <row r="260" spans="1:8" ht="12.75">
      <c r="A260" s="32" t="s">
        <v>101</v>
      </c>
      <c r="B260" s="12"/>
      <c r="C260" s="16"/>
      <c r="D260" s="12">
        <v>4239900</v>
      </c>
      <c r="E260" s="16"/>
      <c r="F260" s="67">
        <f t="shared" si="40"/>
        <v>2070</v>
      </c>
      <c r="G260" s="101">
        <f t="shared" si="40"/>
        <v>1773</v>
      </c>
      <c r="H260" s="90">
        <f t="shared" si="40"/>
        <v>3000</v>
      </c>
    </row>
    <row r="261" spans="1:8" ht="12.75">
      <c r="A261" s="33" t="s">
        <v>98</v>
      </c>
      <c r="B261" s="9"/>
      <c r="C261" s="15"/>
      <c r="D261" s="9"/>
      <c r="E261" s="15" t="s">
        <v>118</v>
      </c>
      <c r="F261" s="67">
        <v>2070</v>
      </c>
      <c r="G261" s="101">
        <v>1773</v>
      </c>
      <c r="H261" s="90">
        <v>3000</v>
      </c>
    </row>
    <row r="262" spans="1:8" ht="12.75">
      <c r="A262" s="31" t="s">
        <v>28</v>
      </c>
      <c r="B262" s="11"/>
      <c r="C262" s="17" t="s">
        <v>278</v>
      </c>
      <c r="D262" s="11"/>
      <c r="E262" s="17"/>
      <c r="F262" s="66">
        <f>F263+F266+F269</f>
        <v>4428</v>
      </c>
      <c r="G262" s="99">
        <f>G263+G266+G269</f>
        <v>3785</v>
      </c>
      <c r="H262" s="89" t="e">
        <f>H263+H266+H269</f>
        <v>#REF!</v>
      </c>
    </row>
    <row r="263" spans="1:8" ht="25.5" customHeight="1">
      <c r="A263" s="32" t="s">
        <v>106</v>
      </c>
      <c r="B263" s="12"/>
      <c r="C263" s="16"/>
      <c r="D263" s="16" t="s">
        <v>107</v>
      </c>
      <c r="E263" s="16"/>
      <c r="F263" s="67">
        <f aca="true" t="shared" si="41" ref="F263:H264">F264</f>
        <v>1566</v>
      </c>
      <c r="G263" s="101">
        <f t="shared" si="41"/>
        <v>1411</v>
      </c>
      <c r="H263" s="90">
        <f t="shared" si="41"/>
        <v>2030</v>
      </c>
    </row>
    <row r="264" spans="1:8" ht="12.75">
      <c r="A264" s="32" t="s">
        <v>112</v>
      </c>
      <c r="B264" s="12"/>
      <c r="C264" s="12"/>
      <c r="D264" s="16" t="s">
        <v>113</v>
      </c>
      <c r="E264" s="16"/>
      <c r="F264" s="67">
        <f t="shared" si="41"/>
        <v>1566</v>
      </c>
      <c r="G264" s="101">
        <f t="shared" si="41"/>
        <v>1411</v>
      </c>
      <c r="H264" s="90">
        <f t="shared" si="41"/>
        <v>2030</v>
      </c>
    </row>
    <row r="265" spans="1:8" ht="12.75">
      <c r="A265" s="33" t="s">
        <v>110</v>
      </c>
      <c r="B265" s="9"/>
      <c r="C265" s="9"/>
      <c r="D265" s="9"/>
      <c r="E265" s="15">
        <v>500</v>
      </c>
      <c r="F265" s="67">
        <v>1566</v>
      </c>
      <c r="G265" s="101">
        <v>1411</v>
      </c>
      <c r="H265" s="90">
        <v>2030</v>
      </c>
    </row>
    <row r="266" spans="1:8" ht="25.5" customHeight="1">
      <c r="A266" s="32" t="s">
        <v>103</v>
      </c>
      <c r="B266" s="12"/>
      <c r="C266" s="12"/>
      <c r="D266" s="12">
        <v>4520000</v>
      </c>
      <c r="E266" s="16"/>
      <c r="F266" s="67">
        <f aca="true" t="shared" si="42" ref="F266:H267">F267</f>
        <v>2800</v>
      </c>
      <c r="G266" s="101">
        <f t="shared" si="42"/>
        <v>2374</v>
      </c>
      <c r="H266" s="90">
        <f t="shared" si="42"/>
        <v>2220</v>
      </c>
    </row>
    <row r="267" spans="1:8" ht="12.75">
      <c r="A267" s="32" t="s">
        <v>101</v>
      </c>
      <c r="B267" s="12"/>
      <c r="C267" s="12"/>
      <c r="D267" s="12">
        <v>4529900</v>
      </c>
      <c r="E267" s="16"/>
      <c r="F267" s="67">
        <f t="shared" si="42"/>
        <v>2800</v>
      </c>
      <c r="G267" s="101">
        <f t="shared" si="42"/>
        <v>2374</v>
      </c>
      <c r="H267" s="90">
        <f t="shared" si="42"/>
        <v>2220</v>
      </c>
    </row>
    <row r="268" spans="1:8" ht="12.75">
      <c r="A268" s="33" t="s">
        <v>98</v>
      </c>
      <c r="B268" s="9"/>
      <c r="C268" s="9"/>
      <c r="D268" s="9"/>
      <c r="E268" s="15" t="s">
        <v>118</v>
      </c>
      <c r="F268" s="67">
        <v>2800</v>
      </c>
      <c r="G268" s="101">
        <v>2374</v>
      </c>
      <c r="H268" s="90">
        <v>2220</v>
      </c>
    </row>
    <row r="269" spans="1:8" ht="12.75">
      <c r="A269" s="33" t="s">
        <v>289</v>
      </c>
      <c r="B269" s="9"/>
      <c r="C269" s="9"/>
      <c r="D269" s="9">
        <v>5220000</v>
      </c>
      <c r="E269" s="15"/>
      <c r="F269" s="67">
        <f>+F270</f>
        <v>62</v>
      </c>
      <c r="G269" s="101">
        <f>+G270</f>
        <v>0</v>
      </c>
      <c r="H269" s="90" t="e">
        <f>#REF!+#REF!</f>
        <v>#REF!</v>
      </c>
    </row>
    <row r="270" spans="1:8" ht="24.75" customHeight="1">
      <c r="A270" s="32" t="s">
        <v>315</v>
      </c>
      <c r="B270" s="12"/>
      <c r="C270" s="12"/>
      <c r="D270" s="12">
        <v>5222900</v>
      </c>
      <c r="E270" s="15"/>
      <c r="F270" s="67">
        <f>F271</f>
        <v>62</v>
      </c>
      <c r="G270" s="101">
        <f>G271</f>
        <v>0</v>
      </c>
      <c r="H270" s="90"/>
    </row>
    <row r="271" spans="1:8" ht="12.75">
      <c r="A271" s="33" t="s">
        <v>287</v>
      </c>
      <c r="B271" s="9"/>
      <c r="C271" s="9"/>
      <c r="D271" s="9"/>
      <c r="E271" s="15" t="s">
        <v>285</v>
      </c>
      <c r="F271" s="67">
        <v>62</v>
      </c>
      <c r="G271" s="101">
        <v>0</v>
      </c>
      <c r="H271" s="90"/>
    </row>
    <row r="272" spans="1:8" ht="12.75">
      <c r="A272" s="31" t="s">
        <v>42</v>
      </c>
      <c r="B272" s="11"/>
      <c r="C272" s="11">
        <v>1003</v>
      </c>
      <c r="D272" s="11"/>
      <c r="E272" s="17"/>
      <c r="F272" s="66">
        <f aca="true" t="shared" si="43" ref="F272:H274">F273</f>
        <v>1900</v>
      </c>
      <c r="G272" s="99">
        <f t="shared" si="43"/>
        <v>2100</v>
      </c>
      <c r="H272" s="89">
        <f t="shared" si="43"/>
        <v>0</v>
      </c>
    </row>
    <row r="273" spans="1:8" ht="12.75">
      <c r="A273" s="32" t="s">
        <v>180</v>
      </c>
      <c r="B273" s="12"/>
      <c r="C273" s="12"/>
      <c r="D273" s="12">
        <v>5050000</v>
      </c>
      <c r="E273" s="16"/>
      <c r="F273" s="67">
        <f t="shared" si="43"/>
        <v>1900</v>
      </c>
      <c r="G273" s="101">
        <f t="shared" si="43"/>
        <v>2100</v>
      </c>
      <c r="H273" s="90">
        <f t="shared" si="43"/>
        <v>0</v>
      </c>
    </row>
    <row r="274" spans="1:8" ht="25.5" customHeight="1">
      <c r="A274" s="32" t="s">
        <v>271</v>
      </c>
      <c r="B274" s="12"/>
      <c r="C274" s="12"/>
      <c r="D274" s="12">
        <v>5053600</v>
      </c>
      <c r="E274" s="16"/>
      <c r="F274" s="67">
        <f t="shared" si="43"/>
        <v>1900</v>
      </c>
      <c r="G274" s="101">
        <f t="shared" si="43"/>
        <v>2100</v>
      </c>
      <c r="H274" s="90">
        <f t="shared" si="43"/>
        <v>0</v>
      </c>
    </row>
    <row r="275" spans="1:8" ht="12.75">
      <c r="A275" s="33" t="s">
        <v>185</v>
      </c>
      <c r="B275" s="9"/>
      <c r="C275" s="9"/>
      <c r="D275" s="9"/>
      <c r="E275" s="15" t="s">
        <v>186</v>
      </c>
      <c r="F275" s="67">
        <v>1900</v>
      </c>
      <c r="G275" s="101">
        <v>2100</v>
      </c>
      <c r="H275" s="90">
        <v>0</v>
      </c>
    </row>
    <row r="276" spans="1:8" ht="12.75">
      <c r="A276" s="31" t="s">
        <v>43</v>
      </c>
      <c r="B276" s="11"/>
      <c r="C276" s="11">
        <v>1004</v>
      </c>
      <c r="D276" s="11"/>
      <c r="E276" s="17"/>
      <c r="F276" s="66">
        <f>F277+F279+F293</f>
        <v>5572</v>
      </c>
      <c r="G276" s="99">
        <f>G277+G279+G293</f>
        <v>6095</v>
      </c>
      <c r="H276" s="89" t="e">
        <f>#REF!+H277+H279+H293</f>
        <v>#REF!</v>
      </c>
    </row>
    <row r="277" spans="1:8" ht="12.75">
      <c r="A277" s="32" t="s">
        <v>183</v>
      </c>
      <c r="B277" s="12"/>
      <c r="C277" s="12"/>
      <c r="D277" s="12">
        <v>5140100</v>
      </c>
      <c r="E277" s="16"/>
      <c r="F277" s="67">
        <f>F278</f>
        <v>777</v>
      </c>
      <c r="G277" s="101">
        <f>G278</f>
        <v>876</v>
      </c>
      <c r="H277" s="90">
        <f>H278</f>
        <v>22</v>
      </c>
    </row>
    <row r="278" spans="1:8" ht="12.75">
      <c r="A278" s="33" t="s">
        <v>210</v>
      </c>
      <c r="B278" s="9"/>
      <c r="C278" s="9"/>
      <c r="D278" s="9"/>
      <c r="E278" s="15" t="s">
        <v>211</v>
      </c>
      <c r="F278" s="67">
        <v>777</v>
      </c>
      <c r="G278" s="101">
        <v>876</v>
      </c>
      <c r="H278" s="90">
        <v>22</v>
      </c>
    </row>
    <row r="279" spans="1:8" ht="12.75">
      <c r="A279" s="32" t="s">
        <v>102</v>
      </c>
      <c r="B279" s="12"/>
      <c r="C279" s="12"/>
      <c r="D279" s="12">
        <v>5200000</v>
      </c>
      <c r="E279" s="16"/>
      <c r="F279" s="67">
        <f>F280+F282+F289+F291</f>
        <v>4782</v>
      </c>
      <c r="G279" s="101">
        <f>G280+G282+G289+G291</f>
        <v>5205</v>
      </c>
      <c r="H279" s="90">
        <f>H280+H282+H289+H291</f>
        <v>4931</v>
      </c>
    </row>
    <row r="280" spans="1:8" ht="37.5" customHeight="1">
      <c r="A280" s="32" t="s">
        <v>272</v>
      </c>
      <c r="B280" s="12"/>
      <c r="C280" s="12"/>
      <c r="D280" s="12">
        <v>5201000</v>
      </c>
      <c r="E280" s="16"/>
      <c r="F280" s="67">
        <f>F281</f>
        <v>274</v>
      </c>
      <c r="G280" s="101">
        <f>G281</f>
        <v>300</v>
      </c>
      <c r="H280" s="90">
        <f>H281</f>
        <v>78</v>
      </c>
    </row>
    <row r="281" spans="1:8" ht="12.75">
      <c r="A281" s="33" t="s">
        <v>185</v>
      </c>
      <c r="B281" s="9"/>
      <c r="C281" s="9"/>
      <c r="D281" s="9"/>
      <c r="E281" s="15" t="s">
        <v>186</v>
      </c>
      <c r="F281" s="67">
        <v>274</v>
      </c>
      <c r="G281" s="101">
        <v>300</v>
      </c>
      <c r="H281" s="90">
        <v>78</v>
      </c>
    </row>
    <row r="282" spans="1:8" ht="14.25" customHeight="1">
      <c r="A282" s="32" t="s">
        <v>273</v>
      </c>
      <c r="B282" s="12"/>
      <c r="C282" s="12"/>
      <c r="D282" s="12">
        <v>5201300</v>
      </c>
      <c r="E282" s="16"/>
      <c r="F282" s="67">
        <f>F283+F285+F287</f>
        <v>4308</v>
      </c>
      <c r="G282" s="101">
        <f>G283+G285+G287</f>
        <v>4705</v>
      </c>
      <c r="H282" s="90">
        <f>H283+H285+H287</f>
        <v>4410</v>
      </c>
    </row>
    <row r="283" spans="1:8" ht="15" customHeight="1">
      <c r="A283" s="32" t="s">
        <v>274</v>
      </c>
      <c r="B283" s="12"/>
      <c r="C283" s="12"/>
      <c r="D283" s="12">
        <v>5201311</v>
      </c>
      <c r="E283" s="16"/>
      <c r="F283" s="67">
        <f>F284</f>
        <v>802</v>
      </c>
      <c r="G283" s="101">
        <f>G284</f>
        <v>878</v>
      </c>
      <c r="H283" s="90">
        <f>H284</f>
        <v>29</v>
      </c>
    </row>
    <row r="284" spans="1:8" ht="12.75">
      <c r="A284" s="33" t="s">
        <v>185</v>
      </c>
      <c r="B284" s="9"/>
      <c r="C284" s="9"/>
      <c r="D284" s="9"/>
      <c r="E284" s="15" t="s">
        <v>186</v>
      </c>
      <c r="F284" s="67">
        <v>802</v>
      </c>
      <c r="G284" s="101">
        <v>878</v>
      </c>
      <c r="H284" s="90">
        <v>29</v>
      </c>
    </row>
    <row r="285" spans="1:8" ht="12.75">
      <c r="A285" s="32" t="s">
        <v>275</v>
      </c>
      <c r="B285" s="12"/>
      <c r="C285" s="12"/>
      <c r="D285" s="12">
        <v>5201312</v>
      </c>
      <c r="E285" s="16"/>
      <c r="F285" s="67">
        <f>F286</f>
        <v>1254</v>
      </c>
      <c r="G285" s="101">
        <f>G286</f>
        <v>1380</v>
      </c>
      <c r="H285" s="90">
        <f>H286</f>
        <v>2674</v>
      </c>
    </row>
    <row r="286" spans="1:8" ht="12.75">
      <c r="A286" s="33" t="s">
        <v>122</v>
      </c>
      <c r="B286" s="9"/>
      <c r="C286" s="9"/>
      <c r="D286" s="9"/>
      <c r="E286" s="15">
        <v>500</v>
      </c>
      <c r="F286" s="67">
        <v>1254</v>
      </c>
      <c r="G286" s="101">
        <v>1380</v>
      </c>
      <c r="H286" s="90">
        <v>2674</v>
      </c>
    </row>
    <row r="287" spans="1:8" ht="14.25" customHeight="1">
      <c r="A287" s="32" t="s">
        <v>276</v>
      </c>
      <c r="B287" s="12"/>
      <c r="C287" s="12"/>
      <c r="D287" s="12">
        <v>5201320</v>
      </c>
      <c r="E287" s="16"/>
      <c r="F287" s="67">
        <f>F288</f>
        <v>2252</v>
      </c>
      <c r="G287" s="101">
        <f>G288</f>
        <v>2447</v>
      </c>
      <c r="H287" s="90">
        <f>H288</f>
        <v>1707</v>
      </c>
    </row>
    <row r="288" spans="1:8" ht="12.75">
      <c r="A288" s="33" t="s">
        <v>185</v>
      </c>
      <c r="B288" s="9"/>
      <c r="C288" s="9"/>
      <c r="D288" s="9"/>
      <c r="E288" s="15" t="s">
        <v>186</v>
      </c>
      <c r="F288" s="67">
        <v>2252</v>
      </c>
      <c r="G288" s="101">
        <v>2447</v>
      </c>
      <c r="H288" s="90">
        <v>1707</v>
      </c>
    </row>
    <row r="289" spans="1:8" ht="12.75">
      <c r="A289" s="32" t="s">
        <v>297</v>
      </c>
      <c r="B289" s="9"/>
      <c r="C289" s="9"/>
      <c r="D289" s="12">
        <v>5203011</v>
      </c>
      <c r="E289" s="15"/>
      <c r="F289" s="67">
        <f>F290</f>
        <v>100</v>
      </c>
      <c r="G289" s="101">
        <f>G290</f>
        <v>100</v>
      </c>
      <c r="H289" s="90">
        <f>H290</f>
        <v>143</v>
      </c>
    </row>
    <row r="290" spans="1:8" ht="12.75">
      <c r="A290" s="33" t="s">
        <v>185</v>
      </c>
      <c r="B290" s="9"/>
      <c r="C290" s="9"/>
      <c r="D290" s="9"/>
      <c r="E290" s="15" t="s">
        <v>186</v>
      </c>
      <c r="F290" s="67">
        <v>100</v>
      </c>
      <c r="G290" s="101">
        <v>100</v>
      </c>
      <c r="H290" s="90">
        <v>143</v>
      </c>
    </row>
    <row r="291" spans="1:8" ht="12.75">
      <c r="A291" s="32" t="s">
        <v>298</v>
      </c>
      <c r="B291" s="9"/>
      <c r="C291" s="9"/>
      <c r="D291" s="12">
        <v>5203012</v>
      </c>
      <c r="E291" s="15"/>
      <c r="F291" s="67">
        <f>F292</f>
        <v>100</v>
      </c>
      <c r="G291" s="101">
        <f>G292</f>
        <v>100</v>
      </c>
      <c r="H291" s="90">
        <f>H292</f>
        <v>300</v>
      </c>
    </row>
    <row r="292" spans="1:8" ht="12.75">
      <c r="A292" s="33" t="s">
        <v>110</v>
      </c>
      <c r="B292" s="9"/>
      <c r="C292" s="9"/>
      <c r="D292" s="9"/>
      <c r="E292" s="15">
        <v>500</v>
      </c>
      <c r="F292" s="67">
        <v>100</v>
      </c>
      <c r="G292" s="101">
        <v>100</v>
      </c>
      <c r="H292" s="90">
        <v>300</v>
      </c>
    </row>
    <row r="293" spans="1:8" ht="12.75">
      <c r="A293" s="32" t="s">
        <v>141</v>
      </c>
      <c r="B293" s="12"/>
      <c r="C293" s="12"/>
      <c r="D293" s="12">
        <v>5220000</v>
      </c>
      <c r="E293" s="16"/>
      <c r="F293" s="67">
        <f>F294</f>
        <v>13</v>
      </c>
      <c r="G293" s="101">
        <f>G294</f>
        <v>14</v>
      </c>
      <c r="H293" s="90" t="e">
        <f>#REF!+H294</f>
        <v>#REF!</v>
      </c>
    </row>
    <row r="294" spans="1:8" ht="12.75">
      <c r="A294" s="33" t="s">
        <v>286</v>
      </c>
      <c r="B294" s="9"/>
      <c r="C294" s="9"/>
      <c r="D294" s="9">
        <v>5221300</v>
      </c>
      <c r="E294" s="15"/>
      <c r="F294" s="67">
        <f aca="true" t="shared" si="44" ref="F294:H295">F295</f>
        <v>13</v>
      </c>
      <c r="G294" s="101">
        <f t="shared" si="44"/>
        <v>14</v>
      </c>
      <c r="H294" s="90">
        <f t="shared" si="44"/>
        <v>0</v>
      </c>
    </row>
    <row r="295" spans="1:8" ht="15.75" customHeight="1">
      <c r="A295" s="33" t="s">
        <v>290</v>
      </c>
      <c r="B295" s="9"/>
      <c r="C295" s="9"/>
      <c r="D295" s="9">
        <v>5221306</v>
      </c>
      <c r="E295" s="15"/>
      <c r="F295" s="67">
        <f t="shared" si="44"/>
        <v>13</v>
      </c>
      <c r="G295" s="101">
        <f t="shared" si="44"/>
        <v>14</v>
      </c>
      <c r="H295" s="90">
        <f t="shared" si="44"/>
        <v>0</v>
      </c>
    </row>
    <row r="296" spans="1:8" ht="12.75">
      <c r="A296" s="33" t="s">
        <v>183</v>
      </c>
      <c r="B296" s="9"/>
      <c r="C296" s="9"/>
      <c r="D296" s="9"/>
      <c r="E296" s="15" t="s">
        <v>194</v>
      </c>
      <c r="F296" s="67">
        <v>13</v>
      </c>
      <c r="G296" s="101">
        <v>14</v>
      </c>
      <c r="H296" s="90">
        <v>0</v>
      </c>
    </row>
    <row r="297" spans="1:8" s="21" customFormat="1" ht="12.75">
      <c r="A297" s="31" t="s">
        <v>49</v>
      </c>
      <c r="B297" s="11"/>
      <c r="C297" s="11"/>
      <c r="D297" s="11"/>
      <c r="E297" s="17"/>
      <c r="F297" s="66">
        <f>F8+F32+F136+F172+F184+F189+F229+F242+F247</f>
        <v>286978</v>
      </c>
      <c r="G297" s="99">
        <f>G8+G32+G136+G172+G184+G189+G229+G242+G247</f>
        <v>289545</v>
      </c>
      <c r="H297" s="89" t="e">
        <f>H8+H32+H136+H172+H184+H189+H229+#REF!+H242+H247</f>
        <v>#REF!</v>
      </c>
    </row>
    <row r="298" spans="1:8" s="21" customFormat="1" ht="12.75">
      <c r="A298" s="31" t="s">
        <v>279</v>
      </c>
      <c r="B298" s="11"/>
      <c r="C298" s="11"/>
      <c r="D298" s="11"/>
      <c r="E298" s="17"/>
      <c r="F298" s="66">
        <v>7166</v>
      </c>
      <c r="G298" s="99">
        <v>14805</v>
      </c>
      <c r="H298" s="89">
        <v>16340</v>
      </c>
    </row>
    <row r="299" spans="1:8" ht="12.75">
      <c r="A299" s="40" t="s">
        <v>277</v>
      </c>
      <c r="B299" s="22"/>
      <c r="C299" s="22"/>
      <c r="D299" s="22"/>
      <c r="E299" s="23"/>
      <c r="F299" s="73">
        <f>F297+F298</f>
        <v>294144</v>
      </c>
      <c r="G299" s="100">
        <f>G297+G298</f>
        <v>304350</v>
      </c>
      <c r="H299" s="95" t="e">
        <f>H297+H298</f>
        <v>#REF!</v>
      </c>
    </row>
    <row r="300" spans="1:8" ht="12.75" customHeight="1">
      <c r="A300" s="33" t="s">
        <v>280</v>
      </c>
      <c r="B300" s="57"/>
      <c r="C300" s="57"/>
      <c r="D300" s="57"/>
      <c r="E300" s="58"/>
      <c r="F300" s="67">
        <v>7810</v>
      </c>
      <c r="G300" s="101">
        <v>8424</v>
      </c>
      <c r="H300" s="96">
        <v>7626</v>
      </c>
    </row>
    <row r="301" spans="1:8" ht="19.5" customHeight="1" thickBot="1">
      <c r="A301" s="41" t="s">
        <v>281</v>
      </c>
      <c r="B301" s="59"/>
      <c r="C301" s="59"/>
      <c r="D301" s="59"/>
      <c r="E301" s="60"/>
      <c r="F301" s="74">
        <f>F299+F300</f>
        <v>301954</v>
      </c>
      <c r="G301" s="112">
        <f>G299+G300</f>
        <v>312774</v>
      </c>
      <c r="H301" s="97" t="e">
        <f>H299+H300</f>
        <v>#REF!</v>
      </c>
    </row>
    <row r="302" spans="1:10" ht="12.75">
      <c r="A302" s="18"/>
      <c r="B302" s="61"/>
      <c r="C302" s="61"/>
      <c r="D302" s="61"/>
      <c r="E302" s="62"/>
      <c r="F302" s="75"/>
      <c r="G302" s="113"/>
      <c r="H302" s="24"/>
      <c r="I302" s="18"/>
      <c r="J302" s="18"/>
    </row>
  </sheetData>
  <mergeCells count="2">
    <mergeCell ref="A5:H5"/>
    <mergeCell ref="A6:H6"/>
  </mergeCells>
  <printOptions/>
  <pageMargins left="0.51" right="0.45" top="0.22" bottom="0.17" header="0.17" footer="0.17"/>
  <pageSetup fitToHeight="7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 topLeftCell="A1">
      <selection activeCell="A4" sqref="A4:E5"/>
    </sheetView>
  </sheetViews>
  <sheetFormatPr defaultColWidth="9.140625" defaultRowHeight="12.75"/>
  <cols>
    <col min="1" max="1" width="9.28125" style="0" customWidth="1"/>
    <col min="2" max="2" width="79.28125" style="0" customWidth="1"/>
    <col min="3" max="3" width="6.7109375" style="0" hidden="1" customWidth="1"/>
    <col min="4" max="4" width="12.00390625" style="48" customWidth="1"/>
    <col min="5" max="5" width="12.28125" style="48" customWidth="1"/>
  </cols>
  <sheetData>
    <row r="1" spans="2:5" ht="21" customHeight="1">
      <c r="B1" s="44" t="s">
        <v>320</v>
      </c>
      <c r="D1" s="46"/>
      <c r="E1" s="46"/>
    </row>
    <row r="2" spans="2:5" ht="15.75">
      <c r="B2" s="44" t="s">
        <v>53</v>
      </c>
      <c r="D2" s="47"/>
      <c r="E2" s="47"/>
    </row>
    <row r="3" spans="1:5" ht="15.75">
      <c r="A3" s="1"/>
      <c r="B3" s="45" t="s">
        <v>344</v>
      </c>
      <c r="D3" s="47"/>
      <c r="E3" s="47"/>
    </row>
    <row r="4" spans="1:5" ht="15.75" customHeight="1">
      <c r="A4" s="118" t="s">
        <v>327</v>
      </c>
      <c r="B4" s="118"/>
      <c r="C4" s="118"/>
      <c r="D4" s="118"/>
      <c r="E4" s="118"/>
    </row>
    <row r="5" spans="1:5" ht="36" customHeight="1">
      <c r="A5" s="118"/>
      <c r="B5" s="118"/>
      <c r="C5" s="118"/>
      <c r="D5" s="118"/>
      <c r="E5" s="118"/>
    </row>
    <row r="6" ht="15.75">
      <c r="A6" s="2"/>
    </row>
    <row r="7" spans="1:5" ht="15.75">
      <c r="A7" s="119" t="s">
        <v>0</v>
      </c>
      <c r="B7" s="119" t="s">
        <v>1</v>
      </c>
      <c r="C7" s="51">
        <v>2009</v>
      </c>
      <c r="D7" s="83" t="s">
        <v>316</v>
      </c>
      <c r="E7" s="85">
        <v>2012</v>
      </c>
    </row>
    <row r="8" spans="1:5" ht="31.5">
      <c r="A8" s="119"/>
      <c r="B8" s="119"/>
      <c r="C8" s="51" t="s">
        <v>2</v>
      </c>
      <c r="D8" s="84" t="s">
        <v>2</v>
      </c>
      <c r="E8" s="52" t="s">
        <v>2</v>
      </c>
    </row>
    <row r="9" spans="1:5" ht="15.75">
      <c r="A9" s="7" t="s">
        <v>56</v>
      </c>
      <c r="B9" s="4" t="s">
        <v>3</v>
      </c>
      <c r="C9" s="3">
        <f>SUM(C10:C16)</f>
        <v>23711</v>
      </c>
      <c r="D9" s="49">
        <f>SUM(D10:D16)</f>
        <v>24664</v>
      </c>
      <c r="E9" s="52">
        <f>SUM(E10:E16)</f>
        <v>22605</v>
      </c>
    </row>
    <row r="10" spans="1:5" ht="31.5">
      <c r="A10" s="8" t="s">
        <v>57</v>
      </c>
      <c r="B10" s="6" t="s">
        <v>4</v>
      </c>
      <c r="C10" s="5">
        <v>893</v>
      </c>
      <c r="D10" s="50">
        <v>948</v>
      </c>
      <c r="E10" s="50">
        <v>948</v>
      </c>
    </row>
    <row r="11" spans="1:5" ht="48.75" customHeight="1">
      <c r="A11" s="8" t="s">
        <v>58</v>
      </c>
      <c r="B11" s="6" t="s">
        <v>5</v>
      </c>
      <c r="C11" s="5">
        <v>15659</v>
      </c>
      <c r="D11" s="50">
        <v>16399</v>
      </c>
      <c r="E11" s="50">
        <v>15237</v>
      </c>
    </row>
    <row r="12" spans="1:5" ht="15.75" hidden="1">
      <c r="A12" s="8" t="s">
        <v>293</v>
      </c>
      <c r="B12" s="6" t="s">
        <v>294</v>
      </c>
      <c r="C12" s="5">
        <v>3</v>
      </c>
      <c r="D12" s="50">
        <v>0</v>
      </c>
      <c r="E12" s="50"/>
    </row>
    <row r="13" spans="1:5" ht="30.75" customHeight="1">
      <c r="A13" s="8" t="s">
        <v>59</v>
      </c>
      <c r="B13" s="6" t="s">
        <v>6</v>
      </c>
      <c r="C13" s="5">
        <v>3616</v>
      </c>
      <c r="D13" s="50">
        <v>4160</v>
      </c>
      <c r="E13" s="50">
        <v>3510</v>
      </c>
    </row>
    <row r="14" spans="1:5" ht="16.5" customHeight="1">
      <c r="A14" s="8" t="s">
        <v>60</v>
      </c>
      <c r="B14" s="6" t="s">
        <v>7</v>
      </c>
      <c r="C14" s="5">
        <v>20</v>
      </c>
      <c r="D14" s="50">
        <v>20</v>
      </c>
      <c r="E14" s="50">
        <v>20</v>
      </c>
    </row>
    <row r="15" spans="1:5" ht="15.75">
      <c r="A15" s="8" t="s">
        <v>62</v>
      </c>
      <c r="B15" s="6" t="s">
        <v>9</v>
      </c>
      <c r="C15" s="5">
        <v>2000</v>
      </c>
      <c r="D15" s="50">
        <v>600</v>
      </c>
      <c r="E15" s="50">
        <v>600</v>
      </c>
    </row>
    <row r="16" spans="1:5" ht="15.75">
      <c r="A16" s="8" t="s">
        <v>61</v>
      </c>
      <c r="B16" s="6" t="s">
        <v>8</v>
      </c>
      <c r="C16" s="5">
        <v>1520</v>
      </c>
      <c r="D16" s="50">
        <v>2537</v>
      </c>
      <c r="E16" s="50">
        <v>2290</v>
      </c>
    </row>
    <row r="17" spans="1:5" ht="15.75" customHeight="1">
      <c r="A17" s="7" t="s">
        <v>63</v>
      </c>
      <c r="B17" s="4" t="s">
        <v>10</v>
      </c>
      <c r="C17" s="3">
        <f>SUM(C18:C19)</f>
        <v>447</v>
      </c>
      <c r="D17" s="49">
        <f>SUM(D18:D19)</f>
        <v>587</v>
      </c>
      <c r="E17" s="49">
        <f>SUM(E18:E19)</f>
        <v>587</v>
      </c>
    </row>
    <row r="18" spans="1:5" ht="15.75">
      <c r="A18" s="8" t="s">
        <v>64</v>
      </c>
      <c r="B18" s="6" t="s">
        <v>11</v>
      </c>
      <c r="C18" s="5">
        <v>25</v>
      </c>
      <c r="D18" s="50">
        <v>30</v>
      </c>
      <c r="E18" s="50">
        <v>30</v>
      </c>
    </row>
    <row r="19" spans="1:5" ht="31.5" customHeight="1">
      <c r="A19" s="8" t="s">
        <v>65</v>
      </c>
      <c r="B19" s="6" t="s">
        <v>12</v>
      </c>
      <c r="C19" s="5">
        <v>422</v>
      </c>
      <c r="D19" s="50">
        <v>557</v>
      </c>
      <c r="E19" s="50">
        <v>557</v>
      </c>
    </row>
    <row r="20" spans="1:5" ht="15.75">
      <c r="A20" s="7" t="s">
        <v>66</v>
      </c>
      <c r="B20" s="4" t="s">
        <v>13</v>
      </c>
      <c r="C20" s="3">
        <f>SUM(C21:C24)</f>
        <v>26054</v>
      </c>
      <c r="D20" s="49">
        <f>SUM(D21:D24)</f>
        <v>9187</v>
      </c>
      <c r="E20" s="49">
        <f>SUM(E21:E24)</f>
        <v>9425</v>
      </c>
    </row>
    <row r="21" spans="1:5" ht="15.75">
      <c r="A21" s="8" t="s">
        <v>67</v>
      </c>
      <c r="B21" s="6" t="s">
        <v>14</v>
      </c>
      <c r="C21" s="5">
        <v>15200</v>
      </c>
      <c r="D21" s="50">
        <v>245</v>
      </c>
      <c r="E21" s="50">
        <v>230</v>
      </c>
    </row>
    <row r="22" spans="1:5" ht="15.75">
      <c r="A22" s="8" t="s">
        <v>68</v>
      </c>
      <c r="B22" s="6" t="s">
        <v>15</v>
      </c>
      <c r="C22" s="5">
        <v>2000</v>
      </c>
      <c r="D22" s="50">
        <v>2000</v>
      </c>
      <c r="E22" s="50">
        <v>2000</v>
      </c>
    </row>
    <row r="23" spans="1:5" ht="15.75">
      <c r="A23" s="8" t="s">
        <v>69</v>
      </c>
      <c r="B23" s="6" t="s">
        <v>16</v>
      </c>
      <c r="C23" s="5">
        <v>4751</v>
      </c>
      <c r="D23" s="50">
        <v>5009</v>
      </c>
      <c r="E23" s="50">
        <v>5433</v>
      </c>
    </row>
    <row r="24" spans="1:5" ht="18" customHeight="1">
      <c r="A24" s="8" t="s">
        <v>70</v>
      </c>
      <c r="B24" s="6" t="s">
        <v>17</v>
      </c>
      <c r="C24" s="5">
        <v>4103</v>
      </c>
      <c r="D24" s="50">
        <v>1933</v>
      </c>
      <c r="E24" s="50">
        <v>1762</v>
      </c>
    </row>
    <row r="25" spans="1:5" ht="15.75">
      <c r="A25" s="7" t="s">
        <v>71</v>
      </c>
      <c r="B25" s="4" t="s">
        <v>18</v>
      </c>
      <c r="C25" s="3">
        <f>SUM(C26:C28)</f>
        <v>58693</v>
      </c>
      <c r="D25" s="49">
        <f>SUM(D26:D28)</f>
        <v>40036</v>
      </c>
      <c r="E25" s="49">
        <f>SUM(E26:E28)</f>
        <v>43521</v>
      </c>
    </row>
    <row r="26" spans="1:5" ht="15.75" hidden="1">
      <c r="A26" s="8" t="s">
        <v>72</v>
      </c>
      <c r="B26" s="6" t="s">
        <v>19</v>
      </c>
      <c r="C26" s="5">
        <v>650</v>
      </c>
      <c r="D26" s="50"/>
      <c r="E26" s="50"/>
    </row>
    <row r="27" spans="1:5" ht="15.75">
      <c r="A27" s="8" t="s">
        <v>73</v>
      </c>
      <c r="B27" s="6" t="s">
        <v>20</v>
      </c>
      <c r="C27" s="5">
        <v>57843</v>
      </c>
      <c r="D27" s="50">
        <v>40036</v>
      </c>
      <c r="E27" s="50">
        <v>43521</v>
      </c>
    </row>
    <row r="28" spans="1:5" ht="18.75" customHeight="1" hidden="1">
      <c r="A28" s="8" t="s">
        <v>74</v>
      </c>
      <c r="B28" s="6" t="s">
        <v>21</v>
      </c>
      <c r="C28" s="5">
        <v>200</v>
      </c>
      <c r="D28" s="50"/>
      <c r="E28" s="50"/>
    </row>
    <row r="29" spans="1:5" ht="15.75" hidden="1">
      <c r="A29" s="7" t="s">
        <v>75</v>
      </c>
      <c r="B29" s="4" t="s">
        <v>22</v>
      </c>
      <c r="C29" s="3">
        <f>SUM(C30)</f>
        <v>4050</v>
      </c>
      <c r="D29" s="49">
        <f>SUM(D30)</f>
        <v>0</v>
      </c>
      <c r="E29" s="49">
        <f>SUM(E30)</f>
        <v>0</v>
      </c>
    </row>
    <row r="30" spans="1:5" ht="15.75" hidden="1">
      <c r="A30" s="8" t="s">
        <v>76</v>
      </c>
      <c r="B30" s="6" t="s">
        <v>23</v>
      </c>
      <c r="C30" s="5">
        <v>4050</v>
      </c>
      <c r="D30" s="50"/>
      <c r="E30" s="50">
        <v>0</v>
      </c>
    </row>
    <row r="31" spans="1:5" ht="15.75">
      <c r="A31" s="7" t="s">
        <v>77</v>
      </c>
      <c r="B31" s="4" t="s">
        <v>24</v>
      </c>
      <c r="C31" s="3">
        <f>SUM(C32:C35)</f>
        <v>94485</v>
      </c>
      <c r="D31" s="49">
        <f>SUM(D32:D35)</f>
        <v>104056</v>
      </c>
      <c r="E31" s="49">
        <f>SUM(E32:E35)</f>
        <v>103328</v>
      </c>
    </row>
    <row r="32" spans="1:5" ht="15.75">
      <c r="A32" s="8" t="s">
        <v>78</v>
      </c>
      <c r="B32" s="6" t="s">
        <v>25</v>
      </c>
      <c r="C32" s="5">
        <v>18825</v>
      </c>
      <c r="D32" s="50">
        <v>15857</v>
      </c>
      <c r="E32" s="50">
        <v>14584</v>
      </c>
    </row>
    <row r="33" spans="1:5" ht="15.75">
      <c r="A33" s="8" t="s">
        <v>79</v>
      </c>
      <c r="B33" s="6" t="s">
        <v>26</v>
      </c>
      <c r="C33" s="5">
        <v>64323</v>
      </c>
      <c r="D33" s="50">
        <v>79465</v>
      </c>
      <c r="E33" s="50">
        <v>80438</v>
      </c>
    </row>
    <row r="34" spans="1:5" ht="15.75">
      <c r="A34" s="8" t="s">
        <v>80</v>
      </c>
      <c r="B34" s="6" t="s">
        <v>27</v>
      </c>
      <c r="C34" s="5">
        <v>3689</v>
      </c>
      <c r="D34" s="50">
        <v>4249</v>
      </c>
      <c r="E34" s="50">
        <v>4521</v>
      </c>
    </row>
    <row r="35" spans="1:5" ht="15.75">
      <c r="A35" s="8" t="s">
        <v>278</v>
      </c>
      <c r="B35" s="6" t="s">
        <v>28</v>
      </c>
      <c r="C35" s="5">
        <v>7648</v>
      </c>
      <c r="D35" s="50">
        <v>4485</v>
      </c>
      <c r="E35" s="50">
        <v>3785</v>
      </c>
    </row>
    <row r="36" spans="1:5" ht="19.5" customHeight="1">
      <c r="A36" s="7" t="s">
        <v>81</v>
      </c>
      <c r="B36" s="4" t="s">
        <v>29</v>
      </c>
      <c r="C36" s="3">
        <f>SUM(C37:C39)</f>
        <v>8614</v>
      </c>
      <c r="D36" s="49">
        <f>SUM(D37:D39)</f>
        <v>10099</v>
      </c>
      <c r="E36" s="49">
        <f>SUM(E37:E39)</f>
        <v>8008</v>
      </c>
    </row>
    <row r="37" spans="1:5" ht="15.75">
      <c r="A37" s="8" t="s">
        <v>82</v>
      </c>
      <c r="B37" s="6" t="s">
        <v>30</v>
      </c>
      <c r="C37" s="5">
        <v>7424</v>
      </c>
      <c r="D37" s="50">
        <v>9099</v>
      </c>
      <c r="E37" s="50">
        <v>7078</v>
      </c>
    </row>
    <row r="38" spans="1:5" ht="15.75">
      <c r="A38" s="8" t="s">
        <v>83</v>
      </c>
      <c r="B38" s="6" t="s">
        <v>31</v>
      </c>
      <c r="C38" s="5">
        <v>1000</v>
      </c>
      <c r="D38" s="50">
        <v>1000</v>
      </c>
      <c r="E38" s="50">
        <v>930</v>
      </c>
    </row>
    <row r="39" spans="1:5" ht="32.25" customHeight="1" hidden="1">
      <c r="A39" s="8" t="s">
        <v>295</v>
      </c>
      <c r="B39" s="6" t="s">
        <v>296</v>
      </c>
      <c r="C39" s="5">
        <v>190</v>
      </c>
      <c r="D39" s="50">
        <v>0</v>
      </c>
      <c r="E39" s="50">
        <v>0</v>
      </c>
    </row>
    <row r="40" spans="1:5" ht="15.75" customHeight="1">
      <c r="A40" s="7" t="s">
        <v>84</v>
      </c>
      <c r="B40" s="4" t="s">
        <v>32</v>
      </c>
      <c r="C40" s="3">
        <f>SUM(C41:C46)</f>
        <v>16754</v>
      </c>
      <c r="D40" s="49">
        <f>SUM(D41:D46)</f>
        <v>18957</v>
      </c>
      <c r="E40" s="49">
        <f>SUM(E41:E46)</f>
        <v>15370</v>
      </c>
    </row>
    <row r="41" spans="1:5" ht="15.75">
      <c r="A41" s="8" t="s">
        <v>85</v>
      </c>
      <c r="B41" s="6" t="s">
        <v>33</v>
      </c>
      <c r="C41" s="5">
        <v>1079</v>
      </c>
      <c r="D41" s="50">
        <v>2286</v>
      </c>
      <c r="E41" s="50">
        <v>2137</v>
      </c>
    </row>
    <row r="42" spans="1:5" ht="15.75">
      <c r="A42" s="8" t="s">
        <v>86</v>
      </c>
      <c r="B42" s="6" t="s">
        <v>34</v>
      </c>
      <c r="C42" s="5">
        <v>10783</v>
      </c>
      <c r="D42" s="50">
        <v>10825</v>
      </c>
      <c r="E42" s="50">
        <v>7766</v>
      </c>
    </row>
    <row r="43" spans="1:5" ht="20.25" customHeight="1">
      <c r="A43" s="8" t="s">
        <v>87</v>
      </c>
      <c r="B43" s="6" t="s">
        <v>35</v>
      </c>
      <c r="C43" s="5">
        <v>249</v>
      </c>
      <c r="D43" s="50">
        <v>284</v>
      </c>
      <c r="E43" s="50">
        <v>266</v>
      </c>
    </row>
    <row r="44" spans="1:5" ht="15.75">
      <c r="A44" s="8" t="s">
        <v>88</v>
      </c>
      <c r="B44" s="6" t="s">
        <v>36</v>
      </c>
      <c r="C44" s="5">
        <v>3231</v>
      </c>
      <c r="D44" s="50">
        <v>4292</v>
      </c>
      <c r="E44" s="50">
        <v>4014</v>
      </c>
    </row>
    <row r="45" spans="1:5" ht="15.75">
      <c r="A45" s="8" t="s">
        <v>89</v>
      </c>
      <c r="B45" s="6" t="s">
        <v>37</v>
      </c>
      <c r="C45" s="5">
        <v>212</v>
      </c>
      <c r="D45" s="50">
        <v>122</v>
      </c>
      <c r="E45" s="50">
        <v>115</v>
      </c>
    </row>
    <row r="46" spans="1:5" ht="18" customHeight="1">
      <c r="A46" s="8" t="s">
        <v>90</v>
      </c>
      <c r="B46" s="6" t="s">
        <v>38</v>
      </c>
      <c r="C46" s="5">
        <v>1200</v>
      </c>
      <c r="D46" s="50">
        <v>1148</v>
      </c>
      <c r="E46" s="50">
        <v>1072</v>
      </c>
    </row>
    <row r="47" spans="1:5" ht="15.75">
      <c r="A47" s="7">
        <v>1000</v>
      </c>
      <c r="B47" s="4" t="s">
        <v>39</v>
      </c>
      <c r="C47" s="3">
        <f>SUM(C48:C52)</f>
        <v>83315</v>
      </c>
      <c r="D47" s="49">
        <f>SUM(D48:D52)</f>
        <v>64512</v>
      </c>
      <c r="E47" s="49">
        <f>SUM(E48:E52)</f>
        <v>70449</v>
      </c>
    </row>
    <row r="48" spans="1:5" ht="15.75">
      <c r="A48" s="8">
        <v>1001</v>
      </c>
      <c r="B48" s="6" t="s">
        <v>40</v>
      </c>
      <c r="C48" s="5">
        <v>1804</v>
      </c>
      <c r="D48" s="50">
        <v>1400</v>
      </c>
      <c r="E48" s="50">
        <v>1400</v>
      </c>
    </row>
    <row r="49" spans="1:5" ht="15.75">
      <c r="A49" s="8">
        <v>1002</v>
      </c>
      <c r="B49" s="6" t="s">
        <v>41</v>
      </c>
      <c r="C49" s="5">
        <v>25641</v>
      </c>
      <c r="D49" s="50">
        <v>26552</v>
      </c>
      <c r="E49" s="50">
        <v>29048</v>
      </c>
    </row>
    <row r="50" spans="1:5" ht="15.75">
      <c r="A50" s="8">
        <v>1003</v>
      </c>
      <c r="B50" s="6" t="s">
        <v>42</v>
      </c>
      <c r="C50" s="5">
        <v>46659</v>
      </c>
      <c r="D50" s="50">
        <v>26895</v>
      </c>
      <c r="E50" s="50">
        <v>29433</v>
      </c>
    </row>
    <row r="51" spans="1:5" ht="15.75">
      <c r="A51" s="8">
        <v>1004</v>
      </c>
      <c r="B51" s="6" t="s">
        <v>43</v>
      </c>
      <c r="C51" s="5">
        <v>5355</v>
      </c>
      <c r="D51" s="50">
        <v>5620</v>
      </c>
      <c r="E51" s="50">
        <v>6148</v>
      </c>
    </row>
    <row r="52" spans="1:5" ht="15.75">
      <c r="A52" s="8">
        <v>1006</v>
      </c>
      <c r="B52" s="6" t="s">
        <v>44</v>
      </c>
      <c r="C52" s="5">
        <v>3856</v>
      </c>
      <c r="D52" s="50">
        <v>4045</v>
      </c>
      <c r="E52" s="50">
        <v>4420</v>
      </c>
    </row>
    <row r="53" spans="1:5" ht="15.75">
      <c r="A53" s="7">
        <v>1100</v>
      </c>
      <c r="B53" s="4" t="s">
        <v>45</v>
      </c>
      <c r="C53" s="3">
        <f>SUM(C54:C56)</f>
        <v>11633</v>
      </c>
      <c r="D53" s="49">
        <f>SUM(D54:D56)</f>
        <v>14880</v>
      </c>
      <c r="E53" s="49">
        <f>SUM(E54:E56)</f>
        <v>16252</v>
      </c>
    </row>
    <row r="54" spans="1:5" ht="18.75" customHeight="1">
      <c r="A54" s="8">
        <v>1101</v>
      </c>
      <c r="B54" s="6" t="s">
        <v>46</v>
      </c>
      <c r="C54" s="5">
        <v>10968</v>
      </c>
      <c r="D54" s="50">
        <v>14380</v>
      </c>
      <c r="E54" s="50">
        <v>15752</v>
      </c>
    </row>
    <row r="55" spans="1:5" ht="15.75" customHeight="1" hidden="1">
      <c r="A55" s="8">
        <v>1103</v>
      </c>
      <c r="B55" s="6" t="s">
        <v>47</v>
      </c>
      <c r="C55" s="5">
        <v>165</v>
      </c>
      <c r="D55" s="50">
        <v>0</v>
      </c>
      <c r="E55" s="50">
        <v>0</v>
      </c>
    </row>
    <row r="56" spans="1:5" ht="15.75">
      <c r="A56" s="8">
        <v>1104</v>
      </c>
      <c r="B56" s="6" t="s">
        <v>48</v>
      </c>
      <c r="C56" s="5">
        <v>500</v>
      </c>
      <c r="D56" s="50">
        <v>500</v>
      </c>
      <c r="E56" s="50">
        <v>500</v>
      </c>
    </row>
    <row r="57" spans="1:5" ht="15.75">
      <c r="A57" s="8"/>
      <c r="B57" s="4" t="s">
        <v>49</v>
      </c>
      <c r="C57" s="3">
        <f>C9+C17+C20+C25+C29+C31+C36+C40+C47+C53</f>
        <v>327756</v>
      </c>
      <c r="D57" s="49">
        <f>D9+D17+D20+D25+D29+D31+D36+D40+D47+D53</f>
        <v>286978</v>
      </c>
      <c r="E57" s="49">
        <f>E9+E17+E20+E25+E29+E31+E36+E40+E47+E53</f>
        <v>289545</v>
      </c>
    </row>
    <row r="58" spans="1:5" ht="15.75">
      <c r="A58" s="8"/>
      <c r="B58" s="4" t="s">
        <v>54</v>
      </c>
      <c r="C58" s="3" t="s">
        <v>55</v>
      </c>
      <c r="D58" s="86">
        <v>7166</v>
      </c>
      <c r="E58" s="86">
        <v>14805</v>
      </c>
    </row>
    <row r="59" spans="1:5" ht="31.5">
      <c r="A59" s="8"/>
      <c r="B59" s="6" t="s">
        <v>50</v>
      </c>
      <c r="C59" s="5">
        <v>6620</v>
      </c>
      <c r="D59" s="50">
        <v>7810</v>
      </c>
      <c r="E59" s="50">
        <v>8424</v>
      </c>
    </row>
    <row r="60" spans="1:5" ht="15.75">
      <c r="A60" s="8"/>
      <c r="B60" s="4" t="s">
        <v>51</v>
      </c>
      <c r="C60" s="3">
        <f>C57+C59</f>
        <v>334376</v>
      </c>
      <c r="D60" s="49">
        <f>D57+D59+D58</f>
        <v>301954</v>
      </c>
      <c r="E60" s="49">
        <f>E57+E59+E58</f>
        <v>312774</v>
      </c>
    </row>
    <row r="61" spans="1:5" ht="15.75">
      <c r="A61" s="8"/>
      <c r="B61" s="6" t="s">
        <v>52</v>
      </c>
      <c r="C61" s="5">
        <v>-2282</v>
      </c>
      <c r="D61" s="50">
        <v>-1200</v>
      </c>
      <c r="E61" s="50">
        <v>-1200</v>
      </c>
    </row>
  </sheetData>
  <mergeCells count="3">
    <mergeCell ref="A4:E5"/>
    <mergeCell ref="A7:A8"/>
    <mergeCell ref="B7:B8"/>
  </mergeCells>
  <printOptions/>
  <pageMargins left="0.58" right="0.44" top="0.3" bottom="0.17" header="0.19" footer="0.17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Matveeva</cp:lastModifiedBy>
  <cp:lastPrinted>2010-02-04T13:07:26Z</cp:lastPrinted>
  <dcterms:created xsi:type="dcterms:W3CDTF">1996-10-08T23:32:33Z</dcterms:created>
  <dcterms:modified xsi:type="dcterms:W3CDTF">2010-02-11T11:05:02Z</dcterms:modified>
  <cp:category/>
  <cp:version/>
  <cp:contentType/>
  <cp:contentStatus/>
</cp:coreProperties>
</file>