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2016г." sheetId="7" r:id="rId3"/>
  </sheets>
  <calcPr calcId="145621"/>
</workbook>
</file>

<file path=xl/calcChain.xml><?xml version="1.0" encoding="utf-8"?>
<calcChain xmlns="http://schemas.openxmlformats.org/spreadsheetml/2006/main">
  <c r="F158" i="7" l="1"/>
  <c r="F157" i="7"/>
  <c r="F408" i="7"/>
  <c r="F407" i="7"/>
  <c r="E69" i="7" l="1"/>
  <c r="F275" i="7"/>
  <c r="F277" i="7"/>
  <c r="E277" i="7" s="1"/>
  <c r="E276" i="7"/>
  <c r="E278" i="7"/>
  <c r="F274" i="7" l="1"/>
  <c r="E220" i="7" l="1"/>
  <c r="E211" i="7" l="1"/>
  <c r="E210" i="7" s="1"/>
  <c r="E224" i="7" l="1"/>
  <c r="E225" i="7"/>
  <c r="F224" i="7"/>
  <c r="E454" i="7"/>
  <c r="E453" i="7" s="1"/>
  <c r="F453" i="7"/>
  <c r="E446" i="7"/>
  <c r="E445" i="7" s="1"/>
  <c r="F445" i="7"/>
  <c r="E440" i="7"/>
  <c r="E439" i="7" s="1"/>
  <c r="F439" i="7"/>
  <c r="E435" i="7"/>
  <c r="E436" i="7"/>
  <c r="F435" i="7"/>
  <c r="E407" i="7"/>
  <c r="F406" i="7"/>
  <c r="E370" i="7"/>
  <c r="E369" i="7" s="1"/>
  <c r="F369" i="7"/>
  <c r="E302" i="7"/>
  <c r="E303" i="7"/>
  <c r="F302" i="7"/>
  <c r="E296" i="7"/>
  <c r="E295" i="7" s="1"/>
  <c r="F295" i="7"/>
  <c r="E284" i="7"/>
  <c r="E285" i="7"/>
  <c r="F284" i="7"/>
  <c r="E239" i="7"/>
  <c r="E238" i="7" s="1"/>
  <c r="F238" i="7"/>
  <c r="E233" i="7"/>
  <c r="E232" i="7" s="1"/>
  <c r="F232" i="7"/>
  <c r="E217" i="7"/>
  <c r="E216" i="7" s="1"/>
  <c r="F216" i="7"/>
  <c r="E215" i="7"/>
  <c r="E214" i="7" s="1"/>
  <c r="F214" i="7"/>
  <c r="E149" i="7" l="1"/>
  <c r="E148" i="7" s="1"/>
  <c r="F148" i="7"/>
  <c r="E71" i="7"/>
  <c r="E70" i="7" s="1"/>
  <c r="F70" i="7"/>
  <c r="E51" i="7"/>
  <c r="F50" i="7"/>
  <c r="E50" i="7" s="1"/>
  <c r="E21" i="7"/>
  <c r="F20" i="7"/>
  <c r="E49" i="7" l="1"/>
  <c r="F48" i="7"/>
  <c r="E48" i="7" s="1"/>
  <c r="E152" i="7" l="1"/>
  <c r="F150" i="7"/>
  <c r="E43" i="7" l="1"/>
  <c r="E45" i="7"/>
  <c r="F44" i="7"/>
  <c r="E44" i="7" s="1"/>
  <c r="F42" i="7"/>
  <c r="E42" i="7" l="1"/>
  <c r="F459" i="7" l="1"/>
  <c r="E459" i="7" s="1"/>
  <c r="E460" i="7"/>
  <c r="F455" i="7"/>
  <c r="E456" i="7"/>
  <c r="F441" i="7"/>
  <c r="E442" i="7"/>
  <c r="F349" i="7"/>
  <c r="F282" i="7"/>
  <c r="E249" i="7"/>
  <c r="E248" i="7" s="1"/>
  <c r="F248" i="7"/>
  <c r="D248" i="7"/>
  <c r="E219" i="7"/>
  <c r="F219" i="7"/>
  <c r="D219" i="7"/>
  <c r="F210" i="7"/>
  <c r="D210" i="7"/>
  <c r="E158" i="7"/>
  <c r="F156" i="7"/>
  <c r="D156" i="7"/>
  <c r="E155" i="7"/>
  <c r="F153" i="7"/>
  <c r="D153" i="7"/>
  <c r="E455" i="7" l="1"/>
  <c r="E441" i="7"/>
  <c r="E448" i="7"/>
  <c r="E447" i="7" s="1"/>
  <c r="E408" i="7"/>
  <c r="E293" i="7"/>
  <c r="E294" i="7"/>
  <c r="E288" i="7"/>
  <c r="E346" i="7"/>
  <c r="E348" i="7"/>
  <c r="E347" i="7" s="1"/>
  <c r="E350" i="7"/>
  <c r="E83" i="7"/>
  <c r="E82" i="7" s="1"/>
  <c r="F82" i="7"/>
  <c r="F79" i="7"/>
  <c r="E65" i="7" l="1"/>
  <c r="E64" i="7" s="1"/>
  <c r="E231" i="7"/>
  <c r="E230" i="7" s="1"/>
  <c r="E229" i="7"/>
  <c r="E227" i="7"/>
  <c r="E226" i="7" s="1"/>
  <c r="E228" i="7"/>
  <c r="E196" i="7"/>
  <c r="E176" i="7"/>
  <c r="E171" i="7"/>
  <c r="E283" i="7"/>
  <c r="E282" i="7"/>
  <c r="E281" i="7" s="1"/>
  <c r="E280" i="7" s="1"/>
  <c r="E452" i="7"/>
  <c r="E458" i="7"/>
  <c r="E411" i="7"/>
  <c r="E413" i="7"/>
  <c r="E415" i="7"/>
  <c r="E416" i="7"/>
  <c r="E418" i="7"/>
  <c r="E420" i="7"/>
  <c r="E421" i="7"/>
  <c r="E409" i="7"/>
  <c r="F347" i="7"/>
  <c r="E331" i="7"/>
  <c r="E333" i="7"/>
  <c r="E335" i="7"/>
  <c r="D349" i="7"/>
  <c r="D347" i="7"/>
  <c r="E349" i="7" l="1"/>
  <c r="F457" i="7"/>
  <c r="E457" i="7" s="1"/>
  <c r="F451" i="7"/>
  <c r="F447" i="7"/>
  <c r="F414" i="7"/>
  <c r="E414" i="7" s="1"/>
  <c r="F419" i="7"/>
  <c r="E419" i="7" s="1"/>
  <c r="F417" i="7"/>
  <c r="E417" i="7" s="1"/>
  <c r="F412" i="7"/>
  <c r="E412" i="7" s="1"/>
  <c r="F410" i="7"/>
  <c r="E410" i="7" s="1"/>
  <c r="E341" i="7"/>
  <c r="F334" i="7"/>
  <c r="E334" i="7" s="1"/>
  <c r="F332" i="7"/>
  <c r="E332" i="7" s="1"/>
  <c r="F330" i="7"/>
  <c r="E330" i="7" s="1"/>
  <c r="E451" i="7" l="1"/>
  <c r="F291" i="7"/>
  <c r="F290" i="7" s="1"/>
  <c r="F281" i="7"/>
  <c r="F280" i="7" s="1"/>
  <c r="F230" i="7"/>
  <c r="F228" i="7"/>
  <c r="F226" i="7"/>
  <c r="F195" i="7"/>
  <c r="F175" i="7"/>
  <c r="F170" i="7"/>
  <c r="F72" i="7"/>
  <c r="F69" i="7" s="1"/>
  <c r="F64" i="7"/>
  <c r="F194" i="7" l="1"/>
  <c r="E195" i="7"/>
  <c r="F169" i="7"/>
  <c r="E170" i="7"/>
  <c r="F174" i="7"/>
  <c r="E175" i="7"/>
  <c r="F449" i="7"/>
  <c r="F443" i="7"/>
  <c r="F437" i="7"/>
  <c r="F432" i="7"/>
  <c r="F429" i="7"/>
  <c r="F427" i="7"/>
  <c r="F424" i="7"/>
  <c r="F422" i="7"/>
  <c r="F404" i="7"/>
  <c r="F400" i="7"/>
  <c r="F398" i="7"/>
  <c r="F395" i="7"/>
  <c r="F394" i="7" s="1"/>
  <c r="F392" i="7"/>
  <c r="F391" i="7" s="1"/>
  <c r="F389" i="7"/>
  <c r="F388" i="7" s="1"/>
  <c r="F384" i="7"/>
  <c r="F383" i="7" s="1"/>
  <c r="F382" i="7" s="1"/>
  <c r="F381" i="7" s="1"/>
  <c r="F379" i="7"/>
  <c r="F377" i="7"/>
  <c r="F373" i="7"/>
  <c r="F372" i="7" s="1"/>
  <c r="F371" i="7" s="1"/>
  <c r="F367" i="7"/>
  <c r="F365" i="7"/>
  <c r="F364" i="7" s="1"/>
  <c r="F360" i="7"/>
  <c r="F358" i="7"/>
  <c r="F355" i="7"/>
  <c r="F354" i="7" s="1"/>
  <c r="F351" i="7"/>
  <c r="F345" i="7"/>
  <c r="F343" i="7"/>
  <c r="F339" i="7"/>
  <c r="F328" i="7"/>
  <c r="F321" i="7"/>
  <c r="F320" i="7" s="1"/>
  <c r="F319" i="7" s="1"/>
  <c r="F315" i="7"/>
  <c r="F314" i="7" s="1"/>
  <c r="F313" i="7" s="1"/>
  <c r="F311" i="7"/>
  <c r="F310" i="7" s="1"/>
  <c r="F309" i="7" s="1"/>
  <c r="F307" i="7"/>
  <c r="F306" i="7" s="1"/>
  <c r="F305" i="7" s="1"/>
  <c r="F300" i="7"/>
  <c r="F299" i="7" s="1"/>
  <c r="F289" i="7"/>
  <c r="F287" i="7"/>
  <c r="F286" i="7" s="1"/>
  <c r="F279" i="7" s="1"/>
  <c r="F272" i="7"/>
  <c r="F270" i="7"/>
  <c r="F268" i="7"/>
  <c r="F262" i="7"/>
  <c r="F261" i="7" s="1"/>
  <c r="F260" i="7" s="1"/>
  <c r="F259" i="7" s="1"/>
  <c r="F257" i="7"/>
  <c r="F256" i="7" s="1"/>
  <c r="F255" i="7" s="1"/>
  <c r="F253" i="7"/>
  <c r="F252" i="7" s="1"/>
  <c r="F250" i="7"/>
  <c r="F247" i="7" s="1"/>
  <c r="F245" i="7"/>
  <c r="F244" i="7" s="1"/>
  <c r="F242" i="7"/>
  <c r="F240" i="7"/>
  <c r="F236" i="7"/>
  <c r="F234" i="7"/>
  <c r="F223" i="7" s="1"/>
  <c r="F221" i="7"/>
  <c r="F218" i="7" s="1"/>
  <c r="F212" i="7"/>
  <c r="F209" i="7" s="1"/>
  <c r="F204" i="7"/>
  <c r="F203" i="7" s="1"/>
  <c r="F202" i="7" s="1"/>
  <c r="F200" i="7"/>
  <c r="F199" i="7" s="1"/>
  <c r="F198" i="7" s="1"/>
  <c r="F191" i="7"/>
  <c r="F189" i="7"/>
  <c r="F188" i="7" s="1"/>
  <c r="F185" i="7"/>
  <c r="F184" i="7" s="1"/>
  <c r="F183" i="7" s="1"/>
  <c r="F180" i="7"/>
  <c r="F179" i="7" s="1"/>
  <c r="F178" i="7" s="1"/>
  <c r="F177" i="7" s="1"/>
  <c r="F166" i="7"/>
  <c r="F165" i="7" s="1"/>
  <c r="F163" i="7"/>
  <c r="F162" i="7" s="1"/>
  <c r="F159" i="7"/>
  <c r="F147" i="7" s="1"/>
  <c r="F144" i="7"/>
  <c r="F142" i="7"/>
  <c r="F137" i="7"/>
  <c r="F136" i="7" s="1"/>
  <c r="F134" i="7"/>
  <c r="F133" i="7" s="1"/>
  <c r="F128" i="7"/>
  <c r="F127" i="7" s="1"/>
  <c r="F125" i="7"/>
  <c r="F124" i="7" s="1"/>
  <c r="F121" i="7"/>
  <c r="F118" i="7"/>
  <c r="F114" i="7"/>
  <c r="F111" i="7"/>
  <c r="F108" i="7"/>
  <c r="F105" i="7"/>
  <c r="F102" i="7"/>
  <c r="F99" i="7"/>
  <c r="F96" i="7"/>
  <c r="F93" i="7"/>
  <c r="F90" i="7"/>
  <c r="F87" i="7"/>
  <c r="F84" i="7"/>
  <c r="F68" i="7"/>
  <c r="F66" i="7"/>
  <c r="F62" i="7"/>
  <c r="F56" i="7"/>
  <c r="F55" i="7" s="1"/>
  <c r="F53" i="7"/>
  <c r="F52" i="7" s="1"/>
  <c r="F46" i="7"/>
  <c r="F41" i="7" s="1"/>
  <c r="F39" i="7"/>
  <c r="F36" i="7"/>
  <c r="F34" i="7"/>
  <c r="F32" i="7"/>
  <c r="F30" i="7"/>
  <c r="F26" i="7"/>
  <c r="F23" i="7"/>
  <c r="F18" i="7"/>
  <c r="F16" i="7"/>
  <c r="F14" i="7"/>
  <c r="F12" i="7"/>
  <c r="F9" i="7"/>
  <c r="F8" i="7" s="1"/>
  <c r="E10" i="7"/>
  <c r="E9" i="7" s="1"/>
  <c r="E8" i="7" s="1"/>
  <c r="E17" i="7"/>
  <c r="E16" i="7" s="1"/>
  <c r="E19" i="7"/>
  <c r="E18" i="7" s="1"/>
  <c r="E22" i="7"/>
  <c r="E20" i="7" s="1"/>
  <c r="E24" i="7"/>
  <c r="E25" i="7"/>
  <c r="E27" i="7"/>
  <c r="E28" i="7"/>
  <c r="E29" i="7"/>
  <c r="E35" i="7"/>
  <c r="E34" i="7" s="1"/>
  <c r="E37" i="7"/>
  <c r="E38" i="7"/>
  <c r="E40" i="7"/>
  <c r="E39" i="7" s="1"/>
  <c r="E47" i="7"/>
  <c r="E46" i="7" s="1"/>
  <c r="E41" i="7" s="1"/>
  <c r="E54" i="7"/>
  <c r="E53" i="7" s="1"/>
  <c r="E52" i="7" s="1"/>
  <c r="E57" i="7"/>
  <c r="E59" i="7"/>
  <c r="E63" i="7"/>
  <c r="E62" i="7" s="1"/>
  <c r="E67" i="7"/>
  <c r="E66" i="7" s="1"/>
  <c r="E73" i="7"/>
  <c r="E72" i="7" s="1"/>
  <c r="E75" i="7"/>
  <c r="E85" i="7"/>
  <c r="E88" i="7"/>
  <c r="E91" i="7"/>
  <c r="E94" i="7"/>
  <c r="E97" i="7"/>
  <c r="E100" i="7"/>
  <c r="E103" i="7"/>
  <c r="E104" i="7"/>
  <c r="E106" i="7"/>
  <c r="E107" i="7"/>
  <c r="E109" i="7"/>
  <c r="E110" i="7"/>
  <c r="E112" i="7"/>
  <c r="E113" i="7"/>
  <c r="E115" i="7"/>
  <c r="E116" i="7"/>
  <c r="E117" i="7"/>
  <c r="E119" i="7"/>
  <c r="E120" i="7"/>
  <c r="E122" i="7"/>
  <c r="E126" i="7"/>
  <c r="E125" i="7" s="1"/>
  <c r="E124" i="7" s="1"/>
  <c r="E129" i="7"/>
  <c r="E130" i="7"/>
  <c r="E131" i="7"/>
  <c r="E132" i="7"/>
  <c r="E135" i="7"/>
  <c r="E134" i="7" s="1"/>
  <c r="E133" i="7" s="1"/>
  <c r="E138" i="7"/>
  <c r="E139" i="7"/>
  <c r="E146" i="7"/>
  <c r="E151" i="7"/>
  <c r="E150" i="7" s="1"/>
  <c r="E154" i="7"/>
  <c r="E153" i="7" s="1"/>
  <c r="E157" i="7"/>
  <c r="E156" i="7" s="1"/>
  <c r="E160" i="7"/>
  <c r="E159" i="7" s="1"/>
  <c r="E164" i="7"/>
  <c r="E163" i="7" s="1"/>
  <c r="E162" i="7" s="1"/>
  <c r="E167" i="7"/>
  <c r="E166" i="7" s="1"/>
  <c r="E165" i="7" s="1"/>
  <c r="E181" i="7"/>
  <c r="E180" i="7" s="1"/>
  <c r="E179" i="7" s="1"/>
  <c r="E178" i="7" s="1"/>
  <c r="E177" i="7" s="1"/>
  <c r="E186" i="7"/>
  <c r="E185" i="7" s="1"/>
  <c r="E184" i="7" s="1"/>
  <c r="E183" i="7" s="1"/>
  <c r="E201" i="7"/>
  <c r="E200" i="7" s="1"/>
  <c r="E199" i="7" s="1"/>
  <c r="E198" i="7" s="1"/>
  <c r="E205" i="7"/>
  <c r="E206" i="7"/>
  <c r="E213" i="7"/>
  <c r="E222" i="7"/>
  <c r="E221" i="7" s="1"/>
  <c r="E218" i="7" s="1"/>
  <c r="E246" i="7"/>
  <c r="E245" i="7" s="1"/>
  <c r="E244" i="7" s="1"/>
  <c r="E251" i="7"/>
  <c r="E250" i="7" s="1"/>
  <c r="E247" i="7" s="1"/>
  <c r="E254" i="7"/>
  <c r="E253" i="7" s="1"/>
  <c r="E252" i="7" s="1"/>
  <c r="E258" i="7"/>
  <c r="E257" i="7" s="1"/>
  <c r="E256" i="7" s="1"/>
  <c r="E255" i="7" s="1"/>
  <c r="E263" i="7"/>
  <c r="E264" i="7"/>
  <c r="E271" i="7"/>
  <c r="E270" i="7" s="1"/>
  <c r="E273" i="7"/>
  <c r="E272" i="7" s="1"/>
  <c r="E287" i="7"/>
  <c r="E286" i="7" s="1"/>
  <c r="E279" i="7" s="1"/>
  <c r="E301" i="7"/>
  <c r="E300" i="7" s="1"/>
  <c r="E299" i="7" s="1"/>
  <c r="E298" i="7" s="1"/>
  <c r="E297" i="7" s="1"/>
  <c r="E308" i="7"/>
  <c r="E307" i="7" s="1"/>
  <c r="E306" i="7" s="1"/>
  <c r="E305" i="7" s="1"/>
  <c r="E312" i="7"/>
  <c r="E311" i="7" s="1"/>
  <c r="E310" i="7" s="1"/>
  <c r="E309" i="7" s="1"/>
  <c r="E316" i="7"/>
  <c r="E317" i="7"/>
  <c r="E318" i="7"/>
  <c r="E322" i="7"/>
  <c r="E323" i="7"/>
  <c r="E324" i="7"/>
  <c r="E329" i="7"/>
  <c r="E328" i="7" s="1"/>
  <c r="E340" i="7"/>
  <c r="E344" i="7"/>
  <c r="E343" i="7" s="1"/>
  <c r="E352" i="7"/>
  <c r="E351" i="7" s="1"/>
  <c r="E356" i="7"/>
  <c r="E355" i="7" s="1"/>
  <c r="E354" i="7" s="1"/>
  <c r="E359" i="7"/>
  <c r="E358" i="7" s="1"/>
  <c r="E366" i="7"/>
  <c r="E365" i="7" s="1"/>
  <c r="E364" i="7" s="1"/>
  <c r="E368" i="7"/>
  <c r="E367" i="7" s="1"/>
  <c r="E374" i="7"/>
  <c r="E373" i="7" s="1"/>
  <c r="E372" i="7" s="1"/>
  <c r="E371" i="7" s="1"/>
  <c r="E378" i="7"/>
  <c r="E377" i="7" s="1"/>
  <c r="E380" i="7"/>
  <c r="E379" i="7" s="1"/>
  <c r="E385" i="7"/>
  <c r="E384" i="7" s="1"/>
  <c r="E383" i="7" s="1"/>
  <c r="E382" i="7" s="1"/>
  <c r="E381" i="7" s="1"/>
  <c r="E390" i="7"/>
  <c r="E389" i="7" s="1"/>
  <c r="E388" i="7" s="1"/>
  <c r="E393" i="7"/>
  <c r="E392" i="7" s="1"/>
  <c r="E391" i="7" s="1"/>
  <c r="E396" i="7"/>
  <c r="E395" i="7" s="1"/>
  <c r="E394" i="7" s="1"/>
  <c r="E399" i="7"/>
  <c r="E405" i="7"/>
  <c r="E404" i="7" s="1"/>
  <c r="E426" i="7"/>
  <c r="E428" i="7"/>
  <c r="E427" i="7" s="1"/>
  <c r="E430" i="7"/>
  <c r="E431" i="7"/>
  <c r="E433" i="7"/>
  <c r="E432" i="7" s="1"/>
  <c r="E444" i="7"/>
  <c r="E443" i="7" s="1"/>
  <c r="E450" i="7"/>
  <c r="E449" i="7" s="1"/>
  <c r="F338" i="7" l="1"/>
  <c r="E147" i="7"/>
  <c r="F357" i="7"/>
  <c r="F168" i="7"/>
  <c r="E168" i="7" s="1"/>
  <c r="E169" i="7"/>
  <c r="F208" i="7"/>
  <c r="F434" i="7"/>
  <c r="F173" i="7"/>
  <c r="E174" i="7"/>
  <c r="F193" i="7"/>
  <c r="E193" i="7" s="1"/>
  <c r="E194" i="7"/>
  <c r="E363" i="7"/>
  <c r="E429" i="7"/>
  <c r="F298" i="7"/>
  <c r="F297" i="7" s="1"/>
  <c r="F78" i="7"/>
  <c r="F77" i="7" s="1"/>
  <c r="F11" i="7"/>
  <c r="F7" i="7" s="1"/>
  <c r="E327" i="7"/>
  <c r="E326" i="7" s="1"/>
  <c r="E325" i="7" s="1"/>
  <c r="E212" i="7"/>
  <c r="E209" i="7" s="1"/>
  <c r="E161" i="7"/>
  <c r="E61" i="7"/>
  <c r="E60" i="7" s="1"/>
  <c r="F397" i="7"/>
  <c r="F363" i="7"/>
  <c r="F327" i="7"/>
  <c r="F326" i="7" s="1"/>
  <c r="F325" i="7" s="1"/>
  <c r="F61" i="7"/>
  <c r="F60" i="7" s="1"/>
  <c r="F376" i="7"/>
  <c r="F375" i="7" s="1"/>
  <c r="F337" i="7"/>
  <c r="E339" i="7"/>
  <c r="E338" i="7" s="1"/>
  <c r="E321" i="7"/>
  <c r="E320" i="7" s="1"/>
  <c r="E319" i="7" s="1"/>
  <c r="E315" i="7"/>
  <c r="E314" i="7" s="1"/>
  <c r="E313" i="7" s="1"/>
  <c r="F267" i="7"/>
  <c r="E262" i="7"/>
  <c r="E261" i="7" s="1"/>
  <c r="E260" i="7" s="1"/>
  <c r="E259" i="7" s="1"/>
  <c r="F187" i="7"/>
  <c r="F182" i="7" s="1"/>
  <c r="E204" i="7"/>
  <c r="E203" i="7" s="1"/>
  <c r="E202" i="7" s="1"/>
  <c r="E197" i="7" s="1"/>
  <c r="E118" i="7"/>
  <c r="E111" i="7"/>
  <c r="E105" i="7"/>
  <c r="E114" i="7"/>
  <c r="F141" i="7"/>
  <c r="E137" i="7"/>
  <c r="E136" i="7" s="1"/>
  <c r="E128" i="7"/>
  <c r="E127" i="7" s="1"/>
  <c r="E108" i="7"/>
  <c r="E102" i="7"/>
  <c r="E36" i="7"/>
  <c r="E26" i="7"/>
  <c r="E23" i="7"/>
  <c r="F387" i="7"/>
  <c r="F386" i="7" s="1"/>
  <c r="E387" i="7"/>
  <c r="E386" i="7" s="1"/>
  <c r="E376" i="7"/>
  <c r="E375" i="7" s="1"/>
  <c r="F353" i="7"/>
  <c r="F304" i="7"/>
  <c r="F207" i="7"/>
  <c r="F197" i="7"/>
  <c r="F161" i="7"/>
  <c r="D292" i="7"/>
  <c r="E292" i="7" s="1"/>
  <c r="D269" i="7"/>
  <c r="E269" i="7" s="1"/>
  <c r="E268" i="7" s="1"/>
  <c r="E267" i="7" s="1"/>
  <c r="E266" i="7" s="1"/>
  <c r="E265" i="7" s="1"/>
  <c r="F266" i="7" l="1"/>
  <c r="F265" i="7" s="1"/>
  <c r="F6" i="7"/>
  <c r="F172" i="7"/>
  <c r="E172" i="7" s="1"/>
  <c r="E173" i="7"/>
  <c r="E291" i="7"/>
  <c r="E337" i="7"/>
  <c r="F336" i="7"/>
  <c r="F362" i="7"/>
  <c r="E304" i="7"/>
  <c r="F140" i="7"/>
  <c r="F76" i="7" s="1"/>
  <c r="E362" i="7"/>
  <c r="D190" i="7"/>
  <c r="E190" i="7" s="1"/>
  <c r="E189" i="7" s="1"/>
  <c r="D241" i="7"/>
  <c r="E241" i="7" s="1"/>
  <c r="E240" i="7" s="1"/>
  <c r="D235" i="7"/>
  <c r="E235" i="7" s="1"/>
  <c r="E234" i="7" s="1"/>
  <c r="E290" i="7" l="1"/>
  <c r="E289" i="7" s="1"/>
  <c r="F461" i="7"/>
  <c r="E188" i="7"/>
  <c r="D423" i="7"/>
  <c r="E423" i="7" s="1"/>
  <c r="E422" i="7" s="1"/>
  <c r="D425" i="7"/>
  <c r="E425" i="7" s="1"/>
  <c r="E424" i="7" s="1"/>
  <c r="D438" i="7"/>
  <c r="E438" i="7" s="1"/>
  <c r="E437" i="7" s="1"/>
  <c r="E434" i="7" s="1"/>
  <c r="D361" i="7"/>
  <c r="E361" i="7" s="1"/>
  <c r="E360" i="7" s="1"/>
  <c r="E357" i="7" s="1"/>
  <c r="E353" i="7" s="1"/>
  <c r="E336" i="7" s="1"/>
  <c r="D123" i="7"/>
  <c r="E123" i="7" s="1"/>
  <c r="E121" i="7" s="1"/>
  <c r="D101" i="7"/>
  <c r="E101" i="7" s="1"/>
  <c r="E99" i="7" s="1"/>
  <c r="D98" i="7"/>
  <c r="E98" i="7" s="1"/>
  <c r="E96" i="7" s="1"/>
  <c r="D95" i="7"/>
  <c r="E95" i="7" s="1"/>
  <c r="E93" i="7" s="1"/>
  <c r="D92" i="7"/>
  <c r="E92" i="7" s="1"/>
  <c r="E90" i="7" s="1"/>
  <c r="D89" i="7"/>
  <c r="E89" i="7" s="1"/>
  <c r="E87" i="7" s="1"/>
  <c r="D86" i="7"/>
  <c r="E86" i="7" s="1"/>
  <c r="E84" i="7" s="1"/>
  <c r="D237" i="7"/>
  <c r="E237" i="7" s="1"/>
  <c r="E236" i="7" s="1"/>
  <c r="D243" i="7"/>
  <c r="E243" i="7" s="1"/>
  <c r="E242" i="7" s="1"/>
  <c r="D192" i="7"/>
  <c r="E192" i="7" s="1"/>
  <c r="E191" i="7" s="1"/>
  <c r="E187" i="7" s="1"/>
  <c r="E182" i="7" s="1"/>
  <c r="E223" i="7" l="1"/>
  <c r="E208" i="7" s="1"/>
  <c r="E207" i="7" s="1"/>
  <c r="E78" i="7"/>
  <c r="E77" i="7" s="1"/>
  <c r="D240" i="7"/>
  <c r="D58" i="7" l="1"/>
  <c r="E58" i="7" s="1"/>
  <c r="E56" i="7" s="1"/>
  <c r="E55" i="7" s="1"/>
  <c r="D15" i="7"/>
  <c r="E15" i="7" s="1"/>
  <c r="E14" i="7" s="1"/>
  <c r="D13" i="7" l="1"/>
  <c r="E13" i="7" s="1"/>
  <c r="E12" i="7" s="1"/>
  <c r="D406" i="7" l="1"/>
  <c r="E406" i="7" s="1"/>
  <c r="D384" i="7"/>
  <c r="D311" i="7"/>
  <c r="D291" i="7"/>
  <c r="D166" i="7"/>
  <c r="D163" i="7"/>
  <c r="D150" i="7"/>
  <c r="D62" i="7"/>
  <c r="D18" i="7"/>
  <c r="D272" i="7" l="1"/>
  <c r="D427" i="7" l="1"/>
  <c r="D402" i="7"/>
  <c r="E402" i="7" s="1"/>
  <c r="D401" i="7"/>
  <c r="E401" i="7" s="1"/>
  <c r="D403" i="7"/>
  <c r="E403" i="7" s="1"/>
  <c r="D145" i="7"/>
  <c r="E145" i="7" s="1"/>
  <c r="E144" i="7" s="1"/>
  <c r="D143" i="7"/>
  <c r="D33" i="7"/>
  <c r="E33" i="7" s="1"/>
  <c r="E32" i="7" s="1"/>
  <c r="D31" i="7"/>
  <c r="E31" i="7" s="1"/>
  <c r="E30" i="7" s="1"/>
  <c r="D339" i="7"/>
  <c r="D287" i="7"/>
  <c r="D286" i="7" s="1"/>
  <c r="D279" i="7" s="1"/>
  <c r="D114" i="7"/>
  <c r="E400" i="7" l="1"/>
  <c r="E11" i="7"/>
  <c r="D142" i="7"/>
  <c r="E143" i="7"/>
  <c r="E142" i="7" s="1"/>
  <c r="E141" i="7" s="1"/>
  <c r="E140" i="7" s="1"/>
  <c r="D449" i="7"/>
  <c r="D443" i="7"/>
  <c r="D437" i="7"/>
  <c r="D432" i="7"/>
  <c r="D429" i="7"/>
  <c r="D424" i="7"/>
  <c r="D422" i="7"/>
  <c r="D404" i="7"/>
  <c r="D400" i="7"/>
  <c r="D398" i="7"/>
  <c r="E398" i="7" s="1"/>
  <c r="E397" i="7" s="1"/>
  <c r="D395" i="7"/>
  <c r="D394" i="7" s="1"/>
  <c r="D392" i="7"/>
  <c r="D391" i="7" s="1"/>
  <c r="D389" i="7"/>
  <c r="D388" i="7" s="1"/>
  <c r="D383" i="7"/>
  <c r="D382" i="7" s="1"/>
  <c r="D381" i="7" s="1"/>
  <c r="D377" i="7"/>
  <c r="D379" i="7"/>
  <c r="D373" i="7"/>
  <c r="D372" i="7" s="1"/>
  <c r="D371" i="7" s="1"/>
  <c r="D367" i="7"/>
  <c r="D365" i="7"/>
  <c r="D360" i="7"/>
  <c r="D358" i="7"/>
  <c r="D355" i="7"/>
  <c r="D354" i="7" s="1"/>
  <c r="D351" i="7"/>
  <c r="D345" i="7"/>
  <c r="E345" i="7" s="1"/>
  <c r="D343" i="7"/>
  <c r="D338" i="7" s="1"/>
  <c r="D337" i="7" s="1"/>
  <c r="D328" i="7"/>
  <c r="D327" i="7" s="1"/>
  <c r="D326" i="7" s="1"/>
  <c r="D325" i="7" s="1"/>
  <c r="D321" i="7"/>
  <c r="D320" i="7" s="1"/>
  <c r="D319" i="7" s="1"/>
  <c r="D315" i="7"/>
  <c r="D314" i="7" s="1"/>
  <c r="D313" i="7" s="1"/>
  <c r="D310" i="7"/>
  <c r="D309" i="7" s="1"/>
  <c r="D307" i="7"/>
  <c r="D306" i="7" s="1"/>
  <c r="D305" i="7" s="1"/>
  <c r="D300" i="7"/>
  <c r="D290" i="7"/>
  <c r="D270" i="7"/>
  <c r="D268" i="7"/>
  <c r="D262" i="7"/>
  <c r="D261" i="7" s="1"/>
  <c r="D260" i="7" s="1"/>
  <c r="D259" i="7" s="1"/>
  <c r="D257" i="7"/>
  <c r="D256" i="7" s="1"/>
  <c r="D255" i="7" s="1"/>
  <c r="D253" i="7"/>
  <c r="D252" i="7" s="1"/>
  <c r="D250" i="7"/>
  <c r="D247" i="7" s="1"/>
  <c r="D245" i="7"/>
  <c r="D244" i="7" s="1"/>
  <c r="D242" i="7"/>
  <c r="D236" i="7"/>
  <c r="D234" i="7"/>
  <c r="D221" i="7"/>
  <c r="D218" i="7" s="1"/>
  <c r="D212" i="7"/>
  <c r="D209" i="7" s="1"/>
  <c r="D204" i="7"/>
  <c r="D203" i="7" s="1"/>
  <c r="D202" i="7" s="1"/>
  <c r="D200" i="7"/>
  <c r="D199" i="7" s="1"/>
  <c r="D198" i="7" s="1"/>
  <c r="D191" i="7"/>
  <c r="D189" i="7"/>
  <c r="D188" i="7" s="1"/>
  <c r="D185" i="7"/>
  <c r="D184" i="7" s="1"/>
  <c r="D183" i="7" s="1"/>
  <c r="D180" i="7"/>
  <c r="D179" i="7" s="1"/>
  <c r="D178" i="7" s="1"/>
  <c r="D177" i="7" s="1"/>
  <c r="D165" i="7"/>
  <c r="D162" i="7"/>
  <c r="D159" i="7"/>
  <c r="D144" i="7"/>
  <c r="D137" i="7"/>
  <c r="D136" i="7" s="1"/>
  <c r="D134" i="7"/>
  <c r="D133" i="7" s="1"/>
  <c r="D128" i="7"/>
  <c r="D127" i="7" s="1"/>
  <c r="D125" i="7"/>
  <c r="D124" i="7" s="1"/>
  <c r="D121" i="7"/>
  <c r="D118" i="7"/>
  <c r="D111" i="7"/>
  <c r="D108" i="7"/>
  <c r="D105" i="7"/>
  <c r="D102" i="7"/>
  <c r="D99" i="7"/>
  <c r="D96" i="7"/>
  <c r="D93" i="7"/>
  <c r="D90" i="7"/>
  <c r="D87" i="7"/>
  <c r="D84" i="7"/>
  <c r="D78" i="7" s="1"/>
  <c r="D74" i="7"/>
  <c r="E74" i="7" s="1"/>
  <c r="E68" i="7" s="1"/>
  <c r="D72" i="7"/>
  <c r="D66" i="7"/>
  <c r="D61" i="7" s="1"/>
  <c r="D56" i="7"/>
  <c r="D55" i="7" s="1"/>
  <c r="D53" i="7"/>
  <c r="D52" i="7" s="1"/>
  <c r="D46" i="7"/>
  <c r="D41" i="7" s="1"/>
  <c r="D39" i="7"/>
  <c r="D36" i="7"/>
  <c r="D34" i="7"/>
  <c r="D32" i="7"/>
  <c r="D30" i="7"/>
  <c r="D26" i="7"/>
  <c r="D23" i="7"/>
  <c r="D20" i="7"/>
  <c r="D16" i="7"/>
  <c r="D14" i="7"/>
  <c r="D12" i="7"/>
  <c r="D9" i="7"/>
  <c r="E76" i="7" l="1"/>
  <c r="D387" i="7"/>
  <c r="D386" i="7" s="1"/>
  <c r="D8" i="7"/>
  <c r="E7" i="7" s="1"/>
  <c r="E6" i="7" s="1"/>
  <c r="D223" i="7"/>
  <c r="D434" i="7"/>
  <c r="D304" i="7"/>
  <c r="D397" i="7"/>
  <c r="D267" i="7"/>
  <c r="D266" i="7" s="1"/>
  <c r="D161" i="7"/>
  <c r="D147" i="7"/>
  <c r="D69" i="7"/>
  <c r="D68" i="7" s="1"/>
  <c r="D77" i="7"/>
  <c r="D357" i="7"/>
  <c r="D353" i="7" s="1"/>
  <c r="D364" i="7"/>
  <c r="D363" i="7" s="1"/>
  <c r="D197" i="7"/>
  <c r="D141" i="7"/>
  <c r="D60" i="7"/>
  <c r="D376" i="7"/>
  <c r="D375" i="7" s="1"/>
  <c r="D289" i="7"/>
  <c r="D187" i="7"/>
  <c r="D182" i="7" s="1"/>
  <c r="D11" i="7"/>
  <c r="D299" i="7"/>
  <c r="D140" i="7" l="1"/>
  <c r="E461" i="7"/>
  <c r="D76" i="7"/>
  <c r="D298" i="7"/>
  <c r="D297" i="7" s="1"/>
  <c r="D7" i="7"/>
  <c r="D6" i="7" s="1"/>
  <c r="D362" i="7"/>
  <c r="D265" i="7"/>
  <c r="D208" i="7"/>
  <c r="D207" i="7" s="1"/>
  <c r="D336" i="7"/>
  <c r="D461" i="7" l="1"/>
  <c r="E275" i="7"/>
  <c r="E274" i="7"/>
</calcChain>
</file>

<file path=xl/sharedStrings.xml><?xml version="1.0" encoding="utf-8"?>
<sst xmlns="http://schemas.openxmlformats.org/spreadsheetml/2006/main" count="1094" uniqueCount="738">
  <si>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</si>
  <si>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</si>
  <si>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</si>
  <si>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</si>
  <si>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</si>
  <si>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</si>
  <si>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</si>
  <si>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</si>
  <si>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</si>
  <si>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</si>
  <si>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</si>
  <si>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</si>
  <si>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</si>
  <si>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</si>
  <si>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</si>
  <si>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</si>
  <si>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</si>
  <si>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</si>
  <si>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</si>
  <si>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</si>
  <si>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</si>
  <si>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</si>
  <si>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</si>
  <si>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</si>
  <si>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</si>
  <si>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</si>
  <si>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</si>
  <si>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</si>
  <si>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</si>
  <si>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</si>
  <si>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</si>
  <si>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</si>
  <si>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</si>
  <si>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</si>
  <si>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</si>
  <si>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</si>
  <si>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</si>
  <si>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</si>
  <si>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</si>
  <si>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</si>
  <si>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</si>
  <si>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</si>
  <si>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</si>
  <si>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</si>
  <si>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</si>
  <si>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</si>
  <si>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</si>
  <si>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</si>
  <si>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</si>
  <si>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</si>
  <si>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</si>
  <si>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</si>
  <si>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</si>
  <si>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</si>
  <si>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</si>
  <si>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</si>
  <si>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</si>
  <si>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</si>
  <si>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</si>
  <si>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</si>
  <si>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</si>
  <si>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</si>
  <si>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</si>
  <si>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</si>
  <si>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</si>
  <si>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</si>
  <si>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</si>
  <si>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</si>
  <si>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</si>
  <si>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</si>
  <si>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</si>
  <si>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</si>
  <si>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</si>
  <si>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</si>
  <si>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</si>
  <si>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</si>
  <si>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</si>
  <si>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</si>
  <si>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</si>
  <si>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</si>
  <si>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</si>
  <si>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</si>
  <si>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</si>
  <si>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</si>
  <si>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</si>
  <si>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</si>
  <si>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</si>
  <si>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</si>
  <si>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</si>
  <si>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</si>
  <si>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</si>
  <si>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</si>
  <si>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</si>
  <si>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</si>
  <si>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</si>
  <si>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</si>
  <si>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</si>
  <si>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</si>
  <si>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</si>
  <si>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</si>
  <si>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</si>
  <si>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</si>
  <si>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</si>
  <si>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</si>
  <si>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</si>
  <si>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</si>
  <si>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</si>
  <si>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</si>
  <si>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</si>
  <si>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</si>
  <si>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</si>
  <si>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</si>
  <si>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</si>
  <si>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</si>
  <si>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</si>
  <si>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</si>
  <si>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</si>
  <si>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</si>
  <si>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</si>
  <si>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</si>
  <si>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</si>
  <si>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</si>
  <si>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</si>
  <si>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</si>
  <si>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</si>
  <si>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</si>
  <si>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</si>
  <si>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</si>
  <si>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</si>
  <si>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</si>
  <si>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</si>
  <si>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</si>
  <si>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</si>
  <si>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</si>
  <si>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</si>
  <si>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</si>
  <si>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</si>
  <si>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</si>
  <si>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</si>
  <si>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</si>
  <si>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</si>
  <si>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</si>
  <si>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</si>
  <si>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</si>
  <si>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</si>
  <si>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</si>
  <si>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</si>
  <si>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</si>
  <si>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</si>
  <si>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</si>
  <si>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</si>
  <si>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</si>
  <si>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</si>
  <si>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</si>
  <si>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</si>
  <si>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</si>
  <si>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</si>
  <si>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</si>
  <si>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</si>
  <si>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</si>
  <si>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</si>
  <si>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</si>
  <si>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</si>
  <si>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</si>
  <si>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</si>
  <si>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</si>
  <si>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</si>
  <si>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</si>
  <si>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</si>
  <si>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</si>
  <si>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</si>
  <si>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</si>
  <si>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</si>
  <si>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</si>
  <si>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</si>
  <si>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</si>
  <si>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</si>
  <si>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</si>
  <si>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</si>
  <si>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</si>
  <si>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</si>
  <si>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</si>
  <si>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</si>
  <si>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</si>
  <si>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</si>
  <si>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</si>
  <si>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</si>
  <si>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</si>
  <si>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</si>
  <si>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</si>
  <si>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</si>
  <si>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</si>
  <si>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</si>
  <si>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</si>
  <si>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</si>
  <si>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</si>
  <si>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</si>
  <si>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</si>
  <si>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</si>
  <si>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</si>
  <si>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</si>
  <si>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</si>
  <si>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</si>
  <si>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</si>
  <si>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</si>
  <si>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</si>
  <si>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</si>
  <si>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</si>
  <si>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</si>
  <si>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</si>
  <si>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</si>
  <si>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</si>
  <si>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</si>
  <si>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</si>
  <si>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</si>
  <si>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</si>
  <si>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</si>
  <si>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</si>
  <si>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</si>
  <si>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</si>
  <si>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</si>
  <si>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</si>
  <si>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</si>
  <si>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</si>
  <si>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</si>
  <si>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</si>
  <si>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</si>
  <si>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</si>
  <si>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</si>
  <si>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</si>
  <si>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</si>
  <si>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</si>
  <si>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</si>
  <si>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</si>
  <si>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</si>
  <si>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</si>
  <si>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</si>
  <si>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</si>
  <si>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</si>
  <si>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</si>
  <si>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</si>
  <si>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</si>
  <si>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</si>
  <si>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</si>
  <si>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</si>
  <si>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</si>
  <si>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</si>
  <si>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</si>
  <si>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</si>
  <si>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</si>
  <si>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</si>
  <si>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</si>
  <si>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</si>
  <si>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</si>
  <si>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</si>
  <si>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</si>
  <si>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</si>
  <si>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</si>
  <si>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</si>
  <si>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</si>
  <si>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</si>
  <si>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</si>
  <si>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</si>
  <si>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11.1.03.00000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</si>
  <si>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</si>
  <si>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</si>
  <si>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</si>
  <si>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</si>
  <si>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</si>
  <si>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</si>
  <si>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</si>
  <si>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</si>
  <si>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</si>
  <si>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</si>
  <si>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14.2.00.00000</t>
  </si>
  <si>
    <t>14.3.00.00000</t>
  </si>
  <si>
    <t>14.3.01.00000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</si>
  <si>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</si>
  <si>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</si>
  <si>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</si>
  <si>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</si>
  <si>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</si>
  <si>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</si>
  <si>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</si>
  <si>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</si>
  <si>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</si>
  <si>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</si>
  <si>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</si>
  <si>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</si>
  <si>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</si>
  <si>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</si>
  <si>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</si>
  <si>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</si>
  <si>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</si>
  <si>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</si>
  <si>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</si>
  <si>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</si>
  <si>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</si>
  <si>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</si>
  <si>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</si>
  <si>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</si>
  <si>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</si>
  <si>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</si>
  <si>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</si>
  <si>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</si>
  <si>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</si>
  <si>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</si>
  <si>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</si>
  <si>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</si>
  <si>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</si>
  <si>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</si>
  <si>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</si>
  <si>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</si>
  <si>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</si>
  <si>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</si>
  <si>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</si>
  <si>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</si>
  <si>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</si>
  <si>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</si>
  <si>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</si>
  <si>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</si>
  <si>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</si>
  <si>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</si>
  <si>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</si>
  <si>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</si>
  <si>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</si>
  <si>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</si>
  <si>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</si>
  <si>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</si>
  <si>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</si>
  <si>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</si>
  <si>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</si>
  <si>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</si>
  <si>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</si>
  <si>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</si>
  <si>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</si>
  <si>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</si>
  <si>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</si>
  <si>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</si>
  <si>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</si>
  <si>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</si>
  <si>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</si>
  <si>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</si>
  <si>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</si>
  <si>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</si>
  <si>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</si>
  <si>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</si>
  <si>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</si>
  <si>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</si>
  <si>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</si>
  <si>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</si>
  <si>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</si>
  <si>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</si>
  <si>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</si>
  <si>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</si>
  <si>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</si>
  <si>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</si>
  <si>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</si>
  <si>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</si>
  <si>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</si>
  <si>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</si>
  <si>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</si>
  <si>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</si>
  <si>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</si>
  <si>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</si>
  <si>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</si>
  <si>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</si>
  <si>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</si>
  <si>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</si>
  <si>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 Субсидия на проведение капитального ремонта муниципальных учреждений культуры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</si>
  <si>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</si>
  <si>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</si>
  <si>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</si>
  <si>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</si>
  <si>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</si>
  <si>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</si>
  <si>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Содержание гидротехнических сооружений</t>
  </si>
  <si>
    <t>Реализация мероприятий направленных на подготовку к зиме объектов коммунальной инфраструктуры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</si>
  <si>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</si>
  <si>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</si>
  <si>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</si>
  <si>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</si>
  <si>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</si>
  <si>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</si>
  <si>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</si>
  <si>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</si>
  <si>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</si>
  <si>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</si>
  <si>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</si>
  <si>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</si>
  <si>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</si>
  <si>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</si>
  <si>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</si>
  <si>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</si>
  <si>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</si>
  <si>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</si>
  <si>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</si>
  <si>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</si>
  <si>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</si>
  <si>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</si>
  <si>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</si>
  <si>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</si>
  <si>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</si>
  <si>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</si>
  <si>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</si>
  <si>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</si>
  <si>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</si>
  <si>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</si>
  <si>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</si>
  <si>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</si>
  <si>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</si>
  <si>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</si>
  <si>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</si>
  <si>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</si>
  <si>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</si>
  <si>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</si>
  <si>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</si>
  <si>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</si>
  <si>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</si>
  <si>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</si>
  <si>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</si>
  <si>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</si>
  <si>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</si>
  <si>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</si>
  <si>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</si>
  <si>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</si>
  <si>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</si>
  <si>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</si>
  <si>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</si>
  <si>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</si>
  <si>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24.1.01.72440</t>
  </si>
  <si>
    <t>11.2.01.00000</t>
  </si>
  <si>
    <t>21.1.01.00000</t>
  </si>
  <si>
    <t>14.2.02.00000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</si>
  <si>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</si>
  <si>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</si>
  <si>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</si>
  <si>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</si>
  <si>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</si>
  <si>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</si>
  <si>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</si>
  <si>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</si>
  <si>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</si>
  <si>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Модернизация материально-технической базы муниципальных учреждений культуры</t>
  </si>
  <si>
    <t>11.1.03.71690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</si>
  <si>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</si>
  <si>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</si>
  <si>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</si>
  <si>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</si>
  <si>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</si>
  <si>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</si>
  <si>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</si>
  <si>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14.1.01.10860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</si>
  <si>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</si>
  <si>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</si>
  <si>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</si>
  <si>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</si>
  <si>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</si>
  <si>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</si>
  <si>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</si>
  <si>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</si>
  <si>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</si>
  <si>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</si>
  <si>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</si>
  <si>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</si>
  <si>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</si>
  <si>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</si>
  <si>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</si>
  <si>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</si>
  <si>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</si>
  <si>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</si>
  <si>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</si>
  <si>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</si>
  <si>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</si>
  <si>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</si>
  <si>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</si>
  <si>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</si>
  <si>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</si>
  <si>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</si>
  <si>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</si>
  <si>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</si>
  <si>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</si>
  <si>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</si>
  <si>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</si>
  <si>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</si>
  <si>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</si>
  <si>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</si>
  <si>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</si>
  <si>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</si>
  <si>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</si>
  <si>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</si>
  <si>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</si>
  <si>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</si>
  <si>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</si>
  <si>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</si>
  <si>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</si>
  <si>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</si>
  <si>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</si>
  <si>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</si>
  <si>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</si>
  <si>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</si>
  <si>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</si>
  <si>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</si>
  <si>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</si>
  <si>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</si>
  <si>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</si>
  <si>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</si>
  <si>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</si>
  <si>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</si>
  <si>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 организационное обеспечение  мероприятий Программы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</si>
  <si>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</si>
  <si>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</si>
  <si>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</si>
  <si>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</si>
  <si>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</si>
  <si>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</si>
  <si>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</si>
  <si>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</si>
  <si>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</si>
  <si>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</si>
  <si>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</si>
  <si>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</si>
  <si>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</si>
  <si>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</si>
  <si>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</si>
  <si>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</si>
  <si>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</si>
  <si>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</si>
  <si>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</si>
  <si>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</si>
  <si>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</si>
  <si>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</si>
  <si>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</si>
  <si>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24.1.01.74790</t>
  </si>
  <si>
    <t>Субсидия на оснащение оборудованием муниципальных учреждений культуры</t>
  </si>
  <si>
    <t>11.1.03.74720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</si>
  <si>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</si>
  <si>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</si>
  <si>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</si>
  <si>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</si>
  <si>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</si>
  <si>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</si>
  <si>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</si>
  <si>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 подготовку и проведение Всероссийской сельскохозяйственной переписи 2016 года</t>
  </si>
  <si>
    <t>25.4.02.53910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</si>
  <si>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</si>
  <si>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</si>
  <si>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</si>
  <si>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</si>
  <si>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</si>
  <si>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</si>
  <si>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</si>
  <si>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</si>
  <si>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</si>
  <si>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</si>
  <si>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</si>
  <si>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</si>
  <si>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</si>
  <si>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</si>
  <si>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</si>
  <si>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</si>
  <si>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</si>
  <si>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</si>
  <si>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</si>
  <si>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</si>
  <si>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</si>
  <si>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</si>
  <si>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</si>
  <si>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</si>
  <si>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</si>
  <si>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</si>
  <si>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</si>
  <si>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</si>
  <si>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</si>
  <si>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</si>
  <si>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</si>
  <si>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99.0.00.71690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</si>
  <si>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</si>
  <si>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</si>
  <si>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</si>
  <si>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</si>
  <si>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</si>
  <si>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</si>
  <si>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</si>
  <si>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50.0.00.74420</t>
  </si>
  <si>
    <t>Субвенция на отлов и содержание  безнадзорных животных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</si>
  <si>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</si>
  <si>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</si>
  <si>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</si>
  <si>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</si>
  <si>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</si>
  <si>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</si>
  <si>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</si>
  <si>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</si>
  <si>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</si>
  <si>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</si>
  <si>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</si>
  <si>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</si>
  <si>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</si>
  <si>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</si>
  <si>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</si>
  <si>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</si>
  <si>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укрепление института семьи,повышение качества жизни семей с несовершеннолетними детьми</t>
  </si>
  <si>
    <t>03.3.01.S0970</t>
  </si>
  <si>
    <t>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</si>
  <si>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03.3.02.S1000</t>
  </si>
  <si>
    <t>Софинансирование субсидии на обеспечение функционирования в вечернее время спортивных залов общеобразовательных организаций для занятий в них обучающихся</t>
  </si>
  <si>
    <t>08.2.01.S1430</t>
  </si>
  <si>
    <t>Софинансирование субсидии на проведение капитального ремонта муниципальных учреждений культуры</t>
  </si>
  <si>
    <t>11.1.03.S1690</t>
  </si>
  <si>
    <t>Софинансирование субсидии на оснащение оборудованием муниципальных учреждений культуры</t>
  </si>
  <si>
    <t>11.1.03.S4720</t>
  </si>
  <si>
    <t>Обеспечение деятельности учреждений, подведомственных учредителю в сфере молодёжной политики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</si>
  <si>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теплоснабжению,водоснабжению и водоотведению</t>
  </si>
  <si>
    <t>Муниципальная  целевая программа  "Актуализация градостроительной документации Большесельского муниципального района "</t>
  </si>
  <si>
    <t>02.2.01.10080</t>
  </si>
  <si>
    <t>08.1.01.10200</t>
  </si>
  <si>
    <t>Изменения</t>
  </si>
  <si>
    <t>к Пояснительной записке</t>
  </si>
  <si>
    <t>Межбюджетные  трансферты  на  реализацию  мероприятий в  области  молодежной  политики из  средств  Большесельского  сельского поселения</t>
  </si>
  <si>
    <t>02.2.01.25110</t>
  </si>
  <si>
    <t>Муниципальная  целевая  программа  "Улучшение  условий  и  охраны  труда  в  Большесельском  муниципальном  районе"</t>
  </si>
  <si>
    <t>03.5.00.00000</t>
  </si>
  <si>
    <t>Информационное  обеспечение  пропаганда  охраны  труда</t>
  </si>
  <si>
    <t>03.5.01.00000</t>
  </si>
  <si>
    <t>Мероприятия   по  улучшению  условий  и охраны  труда</t>
  </si>
  <si>
    <t>03.5.01.10260</t>
  </si>
  <si>
    <t>Муниципальная  программа  "Доступная  среда  в  Большесельском  муниципальном  районе"</t>
  </si>
  <si>
    <t>04.0.00.00000</t>
  </si>
  <si>
    <t>Муниципальная  целевая  программа  "Доступная  среда"</t>
  </si>
  <si>
    <t>04.01.00.00000</t>
  </si>
  <si>
    <t>Повышение  доступности  объктов  и  услуг    для  инвалидов  и  других  маломобильных  групп  населения</t>
  </si>
  <si>
    <t>04.1.01.00000</t>
  </si>
  <si>
    <t>Мероприятия  по  реализации  муниципальной  целевой  программы  "Доступная  среда"</t>
  </si>
  <si>
    <t>04.1.01.10270</t>
  </si>
  <si>
    <t>Муниципальная  целевая  программа  "Профилактика  правонарушений,  проявления  экстримизма ,  терроризма  и  противодействие  незаконной  миграции в  Большесельском  муниципальном  районе</t>
  </si>
  <si>
    <t>08.3.00.00000</t>
  </si>
  <si>
    <t>Развитие  и  обеспечение  функционирования  системы  комплексного  обеспечения  общественного  порядка  и  общественной  безопасности,  общей  профилактики правонарушений</t>
  </si>
  <si>
    <t>08.3.01.00000</t>
  </si>
  <si>
    <t>Мероприятия  по  профилактике  правонарушений,  проявлению  экстримизма,  терроризма  и  усиления  борьбы  с  преступностью</t>
  </si>
  <si>
    <t>08.3.01.10820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</si>
  <si>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Большесельского  сельского поселения</t>
  </si>
  <si>
    <t>11.1.03.25120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</si>
  <si>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Благовещенского  сельского поселения</t>
  </si>
  <si>
    <t>11.1.03.25220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</si>
  <si>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Вареговского  сельского поселения</t>
  </si>
  <si>
    <t>11.1.03.25320</t>
  </si>
  <si>
    <t>Модернизация  объектов  теплоснабжения с  вводом  их  в эксплуатацию  (строительство  котельных)</t>
  </si>
  <si>
    <t>14.2.01.00000</t>
  </si>
  <si>
    <t>Реализация  мероприятий направленных  на  модернизацию  и  реформирование  жилищно-коммунального  комплекса</t>
  </si>
  <si>
    <t>14.2.01.10840</t>
  </si>
  <si>
    <t xml:space="preserve">Капитальные вложения  в  объекты  государственной  (муниципальной )  собственности </t>
  </si>
  <si>
    <t>Реализация  мероприятий,  направленных  на  модернизацию  и  реформирование  жилищно-коммунального  хозяйства</t>
  </si>
  <si>
    <t>14.2.02.10840</t>
  </si>
  <si>
    <t>Межбюджетные  трансферты  на  осуществление  издательской  деятельности  Благовещенского  сельского  поселения</t>
  </si>
  <si>
    <t>23.1.01.22350</t>
  </si>
  <si>
    <t>Межбюджетные  трансферты  на  осуществление  издательской  деятельности  Большесельского  сельского  поселения</t>
  </si>
  <si>
    <t>23.1.01.25230</t>
  </si>
  <si>
    <t>Межбюджетные  трансферты  на  осуществление  издательской  деятельности  Вареговского  сельского  поселения</t>
  </si>
  <si>
    <t>23.1.01.25420</t>
  </si>
  <si>
    <t>Межбюджетные  трансферты  на  обеспечение  казначейской  системы  исполнения  бюджета  за  счет  средств  Большесельского  сельского  поселения</t>
  </si>
  <si>
    <t>50.0.00.25130</t>
  </si>
  <si>
    <t>Межбюджетные  трансферты  на  обеспечение  казначейской  системы  исполнения  бюджета  за  счет  средств  Благовещенского  сельского  поселения</t>
  </si>
  <si>
    <t>50.0.00.25230</t>
  </si>
  <si>
    <t>Межбюджетные  трансферты  на  осуществление  внешнего  муниципального  финансового  контроля  за  счет  средств  Благовещенского  сельского  поселения</t>
  </si>
  <si>
    <t>50.0.00.25280</t>
  </si>
  <si>
    <t>Межбюджетные  трансферты  на  обеспечение  казначейской  системы  исполнения  бюджета  за  счет  средств  Вареговского  сельского  поселения</t>
  </si>
  <si>
    <t>50.0.00.25330</t>
  </si>
  <si>
    <t>Межбюджетные  трансферты  на  осуществление  внешнего  муниципального  финансового  контроля  за  счет  средств  Вареговского  сельского  поселения</t>
  </si>
  <si>
    <t>50.0.00.25410</t>
  </si>
  <si>
    <t>Субсидия  на  финансирование  дорожного  хозяйства</t>
  </si>
  <si>
    <t>99.0.00.72440</t>
  </si>
  <si>
    <t>Субвенция  на  отлов  и  содержание  безнадзорных  животных</t>
  </si>
  <si>
    <t>99.0.00.74420</t>
  </si>
  <si>
    <t>Субсидия  на  капитальный  ремонт  и  ремонт  дворовых  территорий  многоквартирных  домов, проездов  к  дворовым  территриям  многоквартирных  домов  населенных  пунктов</t>
  </si>
  <si>
    <t>99.0.00.74790</t>
  </si>
  <si>
    <t>Субвенция  на  ежемесячную  денежную  выплату,  назначаемую  в  случае  рождения  третьего  ребенка  или  последующих  детей  до  достижения  ребенком  возраста  трех  лет,  за  счет  средств  областного  бюджета</t>
  </si>
  <si>
    <t>Социальное  обеспечение  и иные  выплаты  населению</t>
  </si>
  <si>
    <t>Субвенция  на  ежемесячную  денежную  выплату,  назначаемую  в  случае  рождения  третьего  ребенка  или  последующих  детей  до  достижения  ребенком  возраста  трех  лет,  за  счет  средств  федерального  бюджета</t>
  </si>
  <si>
    <t>03.1.01.50840</t>
  </si>
  <si>
    <t xml:space="preserve">Приложение  № 2 </t>
  </si>
  <si>
    <t>Решение Собрания Представителей №162 от 17.12.2015г. (руб)</t>
  </si>
  <si>
    <t>11.1.01.10290</t>
  </si>
  <si>
    <t>Обеспечение деятельности учреждений, подведомственных учредителю в сфере культуры</t>
  </si>
  <si>
    <t>11.1.02.10290</t>
  </si>
  <si>
    <t>11.1.05.10290</t>
  </si>
  <si>
    <t>24.1.01.S2440</t>
  </si>
  <si>
    <t>Софинансирование субсидии на  финансирование дорожного хозяйства</t>
  </si>
  <si>
    <t xml:space="preserve">Субсидия на переселение граждан из жилищного фонда, признанного непригодным для проживания, и (или) жилищного фонда с высоким уровнем износа </t>
  </si>
  <si>
    <t>99.0.00.71210</t>
  </si>
  <si>
    <t xml:space="preserve">Субсидия  на благоустройство населенных пунктов Ярославской области </t>
  </si>
  <si>
    <t>Субсидия  на государственную поддержку молодых семей Ярославской области в  приобретении (строительстве) жилья</t>
  </si>
  <si>
    <t>99.0.00.R0200</t>
  </si>
  <si>
    <t>Изменение расходов 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</si>
  <si>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</si>
  <si>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 xml:space="preserve">Муниципальная целевая программа "Развитие водоснабжения и водоотведения, очистки сточных вод Большесельского муниципального района"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</si>
  <si>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</si>
  <si>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</t>
  </si>
  <si>
    <t>99.0.00.74770</t>
  </si>
  <si>
    <t>Субсидия  на государственную  поддержку  материально-технической базы образовательных организаций Ярославской области</t>
  </si>
  <si>
    <t>02.1.03.70470</t>
  </si>
  <si>
    <t>02.1.03.74430</t>
  </si>
  <si>
    <t>Мероприятия  по  содействию  решению  вопросов  местного  значения  по  обращению   депутатов Ярославской  областной  Думы</t>
  </si>
  <si>
    <t>02.1.03.10010</t>
  </si>
  <si>
    <t>02.1.03.10020</t>
  </si>
  <si>
    <t>03.3.02.54570</t>
  </si>
  <si>
    <t>Мероприятия,  связанные  с  отдыхом  и  оздоровлением  детей,  находящихся  в  трудной  жизненной  ситуации.</t>
  </si>
  <si>
    <t xml:space="preserve">Иные  межбюджетные  трансферты на комплектование  книжных  фондов  библиотек  муниципальных  образований  и  государственных  библиотек городов  Москвы  и  Санкт-петербурга </t>
  </si>
  <si>
    <t>11.1.01.51440</t>
  </si>
  <si>
    <t>Иные  межбюджетные  трансферты на комплектование  книжных  фондов  библиотек  муниципальных  образований  за счет  средств  областного  бюджета</t>
  </si>
  <si>
    <t>11.1.01.74510</t>
  </si>
  <si>
    <t>11.1.03.51470</t>
  </si>
  <si>
    <t>Иные  межбюджетные  трансферты  на  государственную  поддержку муниципальных  учреждений  культуры</t>
  </si>
  <si>
    <t>11.1.03.74430</t>
  </si>
  <si>
    <t>Мероприятия  по  содействию  решению  вопросов  местного  значения  по  обращению  депутатов  Ярославской  областной  Думы</t>
  </si>
  <si>
    <t>14.2.01.72010</t>
  </si>
  <si>
    <t>Субсидия  на  реализацию  мероприятий  по  строительству  и реконструкции объектов  теплоснабжения</t>
  </si>
  <si>
    <t>14.3.01.72040</t>
  </si>
  <si>
    <t>Субсидия на реализацию  мероприятий по  строительству  и  реконструкции  объектов  водоснабжения  и  водоотведения  за  счет  средств  областного  бюджета</t>
  </si>
  <si>
    <t>15.1.02.72150</t>
  </si>
  <si>
    <t>25.2.01.72880</t>
  </si>
  <si>
    <t>99.0.00.50200</t>
  </si>
  <si>
    <t xml:space="preserve">Субсидия  на  мероприятия  подпрограммы  "Обеспечение  жильем  молодых  семей"  федеральной  целевой  программы  "Жилище"  на 2015-2020 г. </t>
  </si>
  <si>
    <t>99.0.00.51460</t>
  </si>
  <si>
    <t>Иные  межбюджетные  трансферты на  подключение  общедоступных  библиотек  Российской  Федерации  к  сети  "Интернет"  и  развитие  системы  библиотечного  дела  с  учетом  задачи  расширения  информационных  технологий  и  оцифровки</t>
  </si>
  <si>
    <t>99.0.00.71970</t>
  </si>
  <si>
    <t>Субсидия  на  развитие  сети  плоскостных  спортивных  сооружений  в муниципальных  образованиях  Ярославской  области</t>
  </si>
  <si>
    <t>99.0.00.74720</t>
  </si>
  <si>
    <t>Субсидия  на  оснащение  оборудованием  муниципальных  учреждений  культуры</t>
  </si>
  <si>
    <t>11.1.03.10290</t>
  </si>
  <si>
    <t>Обеспечение  деятельности  учреждений  подведомственных учредителю  в  сфере  культуры</t>
  </si>
  <si>
    <t>Проект Решения Собрания Представителей  от 29.09.2016г.</t>
  </si>
  <si>
    <t>Обеспечение бесперебойного предоставления коммунальных услуг потребителям Большесельского муниципального района</t>
  </si>
  <si>
    <t>14.1.02.00000</t>
  </si>
  <si>
    <t>Субсидия на выполнение мероприятий по обеспечению бесперебойного предоставления коммунальных услуг потребителям Ярославской области</t>
  </si>
  <si>
    <t>14.1.02.75200</t>
  </si>
  <si>
    <t>Софинансирование субсидии по обеспечению бесперебойного предоставления коммунальных услуг потребителям Ярославской области</t>
  </si>
  <si>
    <t>14.1.02.S5200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</si>
</sst>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2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wrapText="1"/>
    </xf>
    <xf numFmtId="0" fontId="10" fillId="4" borderId="3" xfId="0" applyFont="1" applyFill="1" applyBorder="1"/>
    <xf numFmtId="0" fontId="12" fillId="0" borderId="1" xfId="0" applyNumberFormat="1" applyFont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0" fillId="0" borderId="1" xfId="0" applyNumberFormat="1" applyFont="1" applyBorder="1"/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0" fontId="10" fillId="4" borderId="0" xfId="0" applyFont="1" applyFill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0" xfId="0" applyNumberFormat="1" applyFont="1"/>
    <xf numFmtId="2" fontId="10" fillId="4" borderId="0" xfId="0" applyNumberFormat="1" applyFont="1" applyFill="1"/>
    <xf numFmtId="0" fontId="10" fillId="0" borderId="0" xfId="0" applyFont="1" applyAlignment="1"/>
    <xf numFmtId="0" fontId="10" fillId="2" borderId="1" xfId="0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/>
    <xf numFmtId="2" fontId="12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center"/>
    </xf>
    <xf numFmtId="2" fontId="11" fillId="7" borderId="1" xfId="0" applyNumberFormat="1" applyFont="1" applyFill="1" applyBorder="1"/>
    <xf numFmtId="0" fontId="13" fillId="7" borderId="1" xfId="0" applyFont="1" applyFill="1" applyBorder="1" applyAlignment="1">
      <alignment wrapText="1"/>
    </xf>
    <xf numFmtId="0" fontId="10" fillId="7" borderId="5" xfId="0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wrapText="1"/>
    </xf>
    <xf numFmtId="0" fontId="17" fillId="0" borderId="0" xfId="0" applyFont="1"/>
    <xf numFmtId="0" fontId="18" fillId="4" borderId="1" xfId="0" applyFont="1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164" fontId="10" fillId="0" borderId="0" xfId="0" applyNumberFormat="1" applyFont="1"/>
    <xf numFmtId="0" fontId="12" fillId="4" borderId="3" xfId="0" applyFont="1" applyFill="1" applyBorder="1" applyAlignment="1"/>
    <xf numFmtId="0" fontId="10" fillId="4" borderId="3" xfId="0" applyFont="1" applyFill="1" applyBorder="1" applyAlignment="1"/>
    <xf numFmtId="2" fontId="12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118" t="s">
        <v>76</v>
      </c>
      <c r="B1" s="118"/>
      <c r="C1" s="118"/>
      <c r="D1" s="118"/>
      <c r="E1" s="118"/>
      <c r="F1" s="118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119" t="s">
        <v>200</v>
      </c>
      <c r="B1" s="119"/>
      <c r="C1" s="119"/>
      <c r="D1" s="119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7"/>
  <sheetViews>
    <sheetView tabSelected="1" topLeftCell="A444" zoomScale="62" zoomScaleNormal="62" workbookViewId="0">
      <selection activeCell="F463" sqref="F463"/>
    </sheetView>
  </sheetViews>
  <sheetFormatPr defaultColWidth="9.140625" defaultRowHeight="15" x14ac:dyDescent="0.25"/>
  <cols>
    <col min="1" max="1" width="112" style="39" customWidth="1"/>
    <col min="2" max="2" width="15.85546875" style="69" customWidth="1"/>
    <col min="3" max="3" width="12.42578125" style="68" customWidth="1"/>
    <col min="4" max="4" width="16.85546875" style="68" customWidth="1"/>
    <col min="5" max="5" width="20.140625" style="39" customWidth="1"/>
    <col min="6" max="6" width="26.5703125" style="39" customWidth="1"/>
    <col min="7" max="7" width="20.140625" style="39" customWidth="1"/>
    <col min="8" max="8" width="11.85546875" style="39" bestFit="1" customWidth="1"/>
    <col min="9" max="16384" width="9.140625" style="39"/>
  </cols>
  <sheetData>
    <row r="1" spans="1:12" x14ac:dyDescent="0.25">
      <c r="A1" s="82"/>
      <c r="B1" s="82"/>
      <c r="C1" s="82"/>
      <c r="D1" s="82"/>
      <c r="F1" s="82" t="s">
        <v>680</v>
      </c>
    </row>
    <row r="2" spans="1:12" x14ac:dyDescent="0.25">
      <c r="A2" s="122"/>
      <c r="B2" s="122"/>
      <c r="C2" s="122"/>
      <c r="D2" s="122"/>
      <c r="E2" s="120" t="s">
        <v>618</v>
      </c>
      <c r="F2" s="120"/>
      <c r="G2" s="82"/>
      <c r="H2" s="82"/>
      <c r="I2" s="82"/>
    </row>
    <row r="3" spans="1:12" x14ac:dyDescent="0.25">
      <c r="A3" s="122"/>
      <c r="B3" s="122"/>
      <c r="C3" s="122"/>
      <c r="D3" s="122"/>
    </row>
    <row r="4" spans="1:12" ht="79.5" customHeight="1" x14ac:dyDescent="0.25">
      <c r="A4" s="121" t="s">
        <v>693</v>
      </c>
      <c r="B4" s="121"/>
      <c r="C4" s="121"/>
      <c r="D4" s="121"/>
      <c r="E4" s="121"/>
      <c r="F4" s="121"/>
      <c r="G4" s="70"/>
      <c r="H4" s="70"/>
      <c r="I4" s="70"/>
      <c r="J4" s="70"/>
      <c r="K4" s="70"/>
      <c r="L4" s="70"/>
    </row>
    <row r="5" spans="1:12" ht="102.75" customHeight="1" x14ac:dyDescent="0.25">
      <c r="A5" s="40" t="s">
        <v>588</v>
      </c>
      <c r="B5" s="41" t="s">
        <v>586</v>
      </c>
      <c r="C5" s="41" t="s">
        <v>587</v>
      </c>
      <c r="D5" s="41" t="s">
        <v>681</v>
      </c>
      <c r="E5" s="48" t="s">
        <v>617</v>
      </c>
      <c r="F5" s="48" t="s">
        <v>731</v>
      </c>
    </row>
    <row r="6" spans="1:12" ht="29.25" x14ac:dyDescent="0.25">
      <c r="A6" s="85" t="s">
        <v>325</v>
      </c>
      <c r="B6" s="86" t="s">
        <v>222</v>
      </c>
      <c r="C6" s="87"/>
      <c r="D6" s="88">
        <f>D7+D60+D68</f>
        <v>152495215</v>
      </c>
      <c r="E6" s="89">
        <f t="shared" ref="E6:F6" si="0">E7+E60+E68</f>
        <v>4301358.3400000017</v>
      </c>
      <c r="F6" s="88">
        <f t="shared" si="0"/>
        <v>156796573.34</v>
      </c>
    </row>
    <row r="7" spans="1:12" ht="30" x14ac:dyDescent="0.25">
      <c r="A7" s="90" t="s">
        <v>326</v>
      </c>
      <c r="B7" s="91" t="s">
        <v>223</v>
      </c>
      <c r="C7" s="92"/>
      <c r="D7" s="92">
        <f>D8+D11+D41+D52+D55</f>
        <v>150098085</v>
      </c>
      <c r="E7" s="93">
        <f t="shared" ref="E7" si="1">E8+E11+E41+E52+E55</f>
        <v>4007163.3400000017</v>
      </c>
      <c r="F7" s="92">
        <f>F8+F11+F41+F52+F55</f>
        <v>154105248.34</v>
      </c>
    </row>
    <row r="8" spans="1:12" ht="30" x14ac:dyDescent="0.25">
      <c r="A8" s="46" t="s">
        <v>434</v>
      </c>
      <c r="B8" s="47" t="s">
        <v>224</v>
      </c>
      <c r="C8" s="45"/>
      <c r="D8" s="45">
        <f t="shared" ref="D8:F8" si="2">D9</f>
        <v>4470894</v>
      </c>
      <c r="E8" s="72">
        <f t="shared" si="2"/>
        <v>10364</v>
      </c>
      <c r="F8" s="45">
        <f t="shared" si="2"/>
        <v>4481258</v>
      </c>
    </row>
    <row r="9" spans="1:12" x14ac:dyDescent="0.25">
      <c r="A9" s="48" t="s">
        <v>329</v>
      </c>
      <c r="B9" s="49" t="s">
        <v>477</v>
      </c>
      <c r="C9" s="42"/>
      <c r="D9" s="42">
        <f t="shared" ref="D9:F9" si="3">D10</f>
        <v>4470894</v>
      </c>
      <c r="E9" s="79">
        <f t="shared" si="3"/>
        <v>10364</v>
      </c>
      <c r="F9" s="42">
        <f t="shared" si="3"/>
        <v>4481258</v>
      </c>
    </row>
    <row r="10" spans="1:12" x14ac:dyDescent="0.25">
      <c r="A10" s="48" t="s">
        <v>577</v>
      </c>
      <c r="B10" s="49"/>
      <c r="C10" s="42">
        <v>600</v>
      </c>
      <c r="D10" s="43">
        <v>4470894</v>
      </c>
      <c r="E10" s="71">
        <f t="shared" ref="E10:E88" si="4">F10-D10</f>
        <v>10364</v>
      </c>
      <c r="F10" s="71">
        <v>4481258</v>
      </c>
    </row>
    <row r="11" spans="1:12" ht="30" x14ac:dyDescent="0.25">
      <c r="A11" s="46" t="s">
        <v>226</v>
      </c>
      <c r="B11" s="47" t="s">
        <v>225</v>
      </c>
      <c r="C11" s="45"/>
      <c r="D11" s="45">
        <f>D12+D14+D16+D18+D20+D23+D26+D30+D32+D34+D36+D39</f>
        <v>140254191</v>
      </c>
      <c r="E11" s="72">
        <f t="shared" ref="E11" si="5">E12+E14+E16+E18+E20+E23+E26+E30+E32+E34+E36+E39</f>
        <v>-4411.2399999983609</v>
      </c>
      <c r="F11" s="45">
        <f>F12+F14+F16+F18+F20+F23+F26+F30+F32+F34+F36+F39</f>
        <v>140249779.75999999</v>
      </c>
    </row>
    <row r="12" spans="1:12" x14ac:dyDescent="0.25">
      <c r="A12" s="50" t="s">
        <v>327</v>
      </c>
      <c r="B12" s="51" t="s">
        <v>571</v>
      </c>
      <c r="C12" s="43"/>
      <c r="D12" s="43">
        <f t="shared" ref="D12:F12" si="6">D13</f>
        <v>17696807</v>
      </c>
      <c r="E12" s="73">
        <f t="shared" si="6"/>
        <v>-394823.23999999836</v>
      </c>
      <c r="F12" s="43">
        <f t="shared" si="6"/>
        <v>17301983.760000002</v>
      </c>
    </row>
    <row r="13" spans="1:12" x14ac:dyDescent="0.25">
      <c r="A13" s="50" t="s">
        <v>577</v>
      </c>
      <c r="B13" s="51"/>
      <c r="C13" s="43">
        <v>600</v>
      </c>
      <c r="D13" s="43">
        <f>14942415+3010007-194582-61033</f>
        <v>17696807</v>
      </c>
      <c r="E13" s="71">
        <f t="shared" si="4"/>
        <v>-394823.23999999836</v>
      </c>
      <c r="F13" s="71">
        <v>17301983.760000002</v>
      </c>
    </row>
    <row r="14" spans="1:12" x14ac:dyDescent="0.25">
      <c r="A14" s="50" t="s">
        <v>328</v>
      </c>
      <c r="B14" s="51" t="s">
        <v>572</v>
      </c>
      <c r="C14" s="43"/>
      <c r="D14" s="43">
        <f t="shared" ref="D14:F14" si="7">D15</f>
        <v>19700299</v>
      </c>
      <c r="E14" s="73">
        <f t="shared" si="7"/>
        <v>208353</v>
      </c>
      <c r="F14" s="43">
        <f t="shared" si="7"/>
        <v>19908652</v>
      </c>
    </row>
    <row r="15" spans="1:12" x14ac:dyDescent="0.25">
      <c r="A15" s="50" t="s">
        <v>577</v>
      </c>
      <c r="B15" s="51"/>
      <c r="C15" s="43">
        <v>600</v>
      </c>
      <c r="D15" s="43">
        <f>20066684+194582+61033-622000</f>
        <v>19700299</v>
      </c>
      <c r="E15" s="71">
        <f t="shared" si="4"/>
        <v>208353</v>
      </c>
      <c r="F15" s="71">
        <v>19908652</v>
      </c>
    </row>
    <row r="16" spans="1:12" ht="30" x14ac:dyDescent="0.25">
      <c r="A16" s="50" t="s">
        <v>332</v>
      </c>
      <c r="B16" s="51" t="s">
        <v>436</v>
      </c>
      <c r="C16" s="52"/>
      <c r="D16" s="52">
        <f t="shared" ref="D16:F16" si="8">D17</f>
        <v>3000</v>
      </c>
      <c r="E16" s="77">
        <f t="shared" si="8"/>
        <v>0</v>
      </c>
      <c r="F16" s="52">
        <f t="shared" si="8"/>
        <v>3000</v>
      </c>
    </row>
    <row r="17" spans="1:6" x14ac:dyDescent="0.25">
      <c r="A17" s="50" t="s">
        <v>579</v>
      </c>
      <c r="B17" s="51"/>
      <c r="C17" s="52">
        <v>200</v>
      </c>
      <c r="D17" s="43">
        <v>3000</v>
      </c>
      <c r="E17" s="71">
        <f t="shared" si="4"/>
        <v>0</v>
      </c>
      <c r="F17" s="71">
        <v>3000</v>
      </c>
    </row>
    <row r="18" spans="1:6" ht="30" x14ac:dyDescent="0.25">
      <c r="A18" s="50" t="s">
        <v>333</v>
      </c>
      <c r="B18" s="51" t="s">
        <v>227</v>
      </c>
      <c r="C18" s="52"/>
      <c r="D18" s="52">
        <f>D19</f>
        <v>117604</v>
      </c>
      <c r="E18" s="77">
        <f t="shared" ref="E18:F18" si="9">E19</f>
        <v>-32000</v>
      </c>
      <c r="F18" s="52">
        <f t="shared" si="9"/>
        <v>85604</v>
      </c>
    </row>
    <row r="19" spans="1:6" x14ac:dyDescent="0.25">
      <c r="A19" s="50" t="s">
        <v>578</v>
      </c>
      <c r="B19" s="51"/>
      <c r="C19" s="52">
        <v>300</v>
      </c>
      <c r="D19" s="52">
        <v>117604</v>
      </c>
      <c r="E19" s="71">
        <f t="shared" si="4"/>
        <v>-32000</v>
      </c>
      <c r="F19" s="71">
        <v>85604</v>
      </c>
    </row>
    <row r="20" spans="1:6" ht="30" x14ac:dyDescent="0.25">
      <c r="A20" s="50" t="s">
        <v>334</v>
      </c>
      <c r="B20" s="51" t="s">
        <v>228</v>
      </c>
      <c r="C20" s="52"/>
      <c r="D20" s="52">
        <f t="shared" ref="D20" si="10">D22</f>
        <v>788360</v>
      </c>
      <c r="E20" s="77">
        <f>E22+E21</f>
        <v>166942</v>
      </c>
      <c r="F20" s="77">
        <f>F22+F21</f>
        <v>955302</v>
      </c>
    </row>
    <row r="21" spans="1:6" x14ac:dyDescent="0.25">
      <c r="A21" s="50" t="s">
        <v>579</v>
      </c>
      <c r="B21" s="51"/>
      <c r="C21" s="52">
        <v>200</v>
      </c>
      <c r="D21" s="52"/>
      <c r="E21" s="77">
        <f>F21-D21</f>
        <v>2521</v>
      </c>
      <c r="F21" s="52">
        <v>2521</v>
      </c>
    </row>
    <row r="22" spans="1:6" x14ac:dyDescent="0.25">
      <c r="A22" s="50" t="s">
        <v>578</v>
      </c>
      <c r="B22" s="51"/>
      <c r="C22" s="52">
        <v>300</v>
      </c>
      <c r="D22" s="43">
        <v>788360</v>
      </c>
      <c r="E22" s="71">
        <f t="shared" si="4"/>
        <v>164421</v>
      </c>
      <c r="F22" s="71">
        <v>952781</v>
      </c>
    </row>
    <row r="23" spans="1:6" ht="30" x14ac:dyDescent="0.25">
      <c r="A23" s="50" t="s">
        <v>335</v>
      </c>
      <c r="B23" s="51" t="s">
        <v>229</v>
      </c>
      <c r="C23" s="52"/>
      <c r="D23" s="52">
        <f t="shared" ref="D23:F23" si="11">D24+D25</f>
        <v>9789664</v>
      </c>
      <c r="E23" s="77">
        <f t="shared" si="11"/>
        <v>-1045617</v>
      </c>
      <c r="F23" s="52">
        <f t="shared" si="11"/>
        <v>8744047</v>
      </c>
    </row>
    <row r="24" spans="1:6" x14ac:dyDescent="0.25">
      <c r="A24" s="50" t="s">
        <v>579</v>
      </c>
      <c r="B24" s="51"/>
      <c r="C24" s="52">
        <v>200</v>
      </c>
      <c r="D24" s="43">
        <v>51400</v>
      </c>
      <c r="E24" s="71">
        <f t="shared" si="4"/>
        <v>0</v>
      </c>
      <c r="F24" s="71">
        <v>51400</v>
      </c>
    </row>
    <row r="25" spans="1:6" x14ac:dyDescent="0.25">
      <c r="A25" s="50" t="s">
        <v>578</v>
      </c>
      <c r="B25" s="51"/>
      <c r="C25" s="52">
        <v>300</v>
      </c>
      <c r="D25" s="43">
        <v>9738264</v>
      </c>
      <c r="E25" s="71">
        <f t="shared" si="4"/>
        <v>-1045617</v>
      </c>
      <c r="F25" s="71">
        <v>8692647</v>
      </c>
    </row>
    <row r="26" spans="1:6" x14ac:dyDescent="0.25">
      <c r="A26" s="50" t="s">
        <v>336</v>
      </c>
      <c r="B26" s="51" t="s">
        <v>230</v>
      </c>
      <c r="C26" s="52"/>
      <c r="D26" s="52">
        <f t="shared" ref="D26:F26" si="12">D27+D28+D29</f>
        <v>328848</v>
      </c>
      <c r="E26" s="52">
        <f t="shared" si="12"/>
        <v>111094</v>
      </c>
      <c r="F26" s="52">
        <f t="shared" si="12"/>
        <v>439942</v>
      </c>
    </row>
    <row r="27" spans="1:6" x14ac:dyDescent="0.25">
      <c r="A27" s="50" t="s">
        <v>579</v>
      </c>
      <c r="B27" s="51"/>
      <c r="C27" s="52">
        <v>200</v>
      </c>
      <c r="D27" s="43">
        <v>1000</v>
      </c>
      <c r="E27" s="71">
        <f t="shared" si="4"/>
        <v>361</v>
      </c>
      <c r="F27" s="71">
        <v>1361</v>
      </c>
    </row>
    <row r="28" spans="1:6" x14ac:dyDescent="0.25">
      <c r="A28" s="50" t="s">
        <v>578</v>
      </c>
      <c r="B28" s="51"/>
      <c r="C28" s="52">
        <v>300</v>
      </c>
      <c r="D28" s="43">
        <v>176176</v>
      </c>
      <c r="E28" s="71">
        <f t="shared" si="4"/>
        <v>95300</v>
      </c>
      <c r="F28" s="71">
        <v>271476</v>
      </c>
    </row>
    <row r="29" spans="1:6" x14ac:dyDescent="0.25">
      <c r="A29" s="50" t="s">
        <v>577</v>
      </c>
      <c r="B29" s="51"/>
      <c r="C29" s="52">
        <v>600</v>
      </c>
      <c r="D29" s="43">
        <v>151672</v>
      </c>
      <c r="E29" s="71">
        <f t="shared" si="4"/>
        <v>15433</v>
      </c>
      <c r="F29" s="71">
        <v>167105</v>
      </c>
    </row>
    <row r="30" spans="1:6" ht="30" x14ac:dyDescent="0.25">
      <c r="A30" s="50" t="s">
        <v>337</v>
      </c>
      <c r="B30" s="51" t="s">
        <v>568</v>
      </c>
      <c r="C30" s="52"/>
      <c r="D30" s="52">
        <f t="shared" ref="D30:F30" si="13">D31</f>
        <v>91700</v>
      </c>
      <c r="E30" s="77">
        <f t="shared" si="13"/>
        <v>0</v>
      </c>
      <c r="F30" s="52">
        <f t="shared" si="13"/>
        <v>91700</v>
      </c>
    </row>
    <row r="31" spans="1:6" x14ac:dyDescent="0.25">
      <c r="A31" s="50" t="s">
        <v>577</v>
      </c>
      <c r="B31" s="51"/>
      <c r="C31" s="52">
        <v>600</v>
      </c>
      <c r="D31" s="43">
        <f>91700</f>
        <v>91700</v>
      </c>
      <c r="E31" s="71">
        <f t="shared" si="4"/>
        <v>0</v>
      </c>
      <c r="F31" s="71">
        <v>91700</v>
      </c>
    </row>
    <row r="32" spans="1:6" x14ac:dyDescent="0.25">
      <c r="A32" s="50" t="s">
        <v>338</v>
      </c>
      <c r="B32" s="51" t="s">
        <v>573</v>
      </c>
      <c r="C32" s="52"/>
      <c r="D32" s="52">
        <f t="shared" ref="D32:F32" si="14">D33</f>
        <v>67746600</v>
      </c>
      <c r="E32" s="77">
        <f t="shared" si="14"/>
        <v>0</v>
      </c>
      <c r="F32" s="52">
        <f t="shared" si="14"/>
        <v>67746600</v>
      </c>
    </row>
    <row r="33" spans="1:6" x14ac:dyDescent="0.25">
      <c r="A33" s="50" t="s">
        <v>577</v>
      </c>
      <c r="B33" s="51"/>
      <c r="C33" s="52">
        <v>600</v>
      </c>
      <c r="D33" s="43">
        <f>60984200+6762400</f>
        <v>67746600</v>
      </c>
      <c r="E33" s="71">
        <f t="shared" si="4"/>
        <v>0</v>
      </c>
      <c r="F33" s="71">
        <v>67746600</v>
      </c>
    </row>
    <row r="34" spans="1:6" x14ac:dyDescent="0.25">
      <c r="A34" s="50" t="s">
        <v>536</v>
      </c>
      <c r="B34" s="51" t="s">
        <v>574</v>
      </c>
      <c r="C34" s="52"/>
      <c r="D34" s="52">
        <f t="shared" ref="D34:F34" si="15">D35</f>
        <v>2485000</v>
      </c>
      <c r="E34" s="77">
        <f t="shared" si="15"/>
        <v>892300</v>
      </c>
      <c r="F34" s="52">
        <f t="shared" si="15"/>
        <v>3377300</v>
      </c>
    </row>
    <row r="35" spans="1:6" x14ac:dyDescent="0.25">
      <c r="A35" s="50" t="s">
        <v>577</v>
      </c>
      <c r="B35" s="51"/>
      <c r="C35" s="52">
        <v>600</v>
      </c>
      <c r="D35" s="43">
        <v>2485000</v>
      </c>
      <c r="E35" s="71">
        <f t="shared" si="4"/>
        <v>892300</v>
      </c>
      <c r="F35" s="71">
        <v>3377300</v>
      </c>
    </row>
    <row r="36" spans="1:6" x14ac:dyDescent="0.25">
      <c r="A36" s="50" t="s">
        <v>339</v>
      </c>
      <c r="B36" s="51" t="s">
        <v>231</v>
      </c>
      <c r="C36" s="52"/>
      <c r="D36" s="52">
        <f t="shared" ref="D36:F36" si="16">D37+D38</f>
        <v>369009</v>
      </c>
      <c r="E36" s="77">
        <f t="shared" si="16"/>
        <v>89340</v>
      </c>
      <c r="F36" s="52">
        <f t="shared" si="16"/>
        <v>458349</v>
      </c>
    </row>
    <row r="37" spans="1:6" ht="27" customHeight="1" x14ac:dyDescent="0.25">
      <c r="A37" s="50" t="s">
        <v>580</v>
      </c>
      <c r="B37" s="51"/>
      <c r="C37" s="52">
        <v>100</v>
      </c>
      <c r="D37" s="43">
        <v>341977</v>
      </c>
      <c r="E37" s="71">
        <f t="shared" si="4"/>
        <v>0</v>
      </c>
      <c r="F37" s="71">
        <v>341977</v>
      </c>
    </row>
    <row r="38" spans="1:6" x14ac:dyDescent="0.25">
      <c r="A38" s="50" t="s">
        <v>579</v>
      </c>
      <c r="B38" s="51"/>
      <c r="C38" s="52">
        <v>200</v>
      </c>
      <c r="D38" s="43">
        <v>27032</v>
      </c>
      <c r="E38" s="71">
        <f t="shared" si="4"/>
        <v>89340</v>
      </c>
      <c r="F38" s="71">
        <v>116372</v>
      </c>
    </row>
    <row r="39" spans="1:6" x14ac:dyDescent="0.25">
      <c r="A39" s="50" t="s">
        <v>340</v>
      </c>
      <c r="B39" s="51" t="s">
        <v>575</v>
      </c>
      <c r="C39" s="52"/>
      <c r="D39" s="52">
        <f t="shared" ref="D39:F39" si="17">D40</f>
        <v>21137300</v>
      </c>
      <c r="E39" s="77">
        <f t="shared" si="17"/>
        <v>0</v>
      </c>
      <c r="F39" s="52">
        <f t="shared" si="17"/>
        <v>21137300</v>
      </c>
    </row>
    <row r="40" spans="1:6" x14ac:dyDescent="0.25">
      <c r="A40" s="50" t="s">
        <v>577</v>
      </c>
      <c r="B40" s="51"/>
      <c r="C40" s="52">
        <v>600</v>
      </c>
      <c r="D40" s="43">
        <v>21137300</v>
      </c>
      <c r="E40" s="71">
        <f t="shared" si="4"/>
        <v>0</v>
      </c>
      <c r="F40" s="71">
        <v>21137300</v>
      </c>
    </row>
    <row r="41" spans="1:6" x14ac:dyDescent="0.25">
      <c r="A41" s="46" t="s">
        <v>233</v>
      </c>
      <c r="B41" s="47" t="s">
        <v>232</v>
      </c>
      <c r="C41" s="52"/>
      <c r="D41" s="53">
        <f>D46</f>
        <v>100000</v>
      </c>
      <c r="E41" s="78">
        <f>E46+E50+E48+E42+E44</f>
        <v>3970210.58</v>
      </c>
      <c r="F41" s="78">
        <f>F46+F42+F44+F48+F50</f>
        <v>4070210.58</v>
      </c>
    </row>
    <row r="42" spans="1:6" x14ac:dyDescent="0.25">
      <c r="A42" s="50" t="s">
        <v>327</v>
      </c>
      <c r="B42" s="51" t="s">
        <v>703</v>
      </c>
      <c r="C42" s="43"/>
      <c r="D42" s="53"/>
      <c r="E42" s="77">
        <f>F42-D42</f>
        <v>1612224.92</v>
      </c>
      <c r="F42" s="52">
        <f>F43</f>
        <v>1612224.92</v>
      </c>
    </row>
    <row r="43" spans="1:6" x14ac:dyDescent="0.25">
      <c r="A43" s="50" t="s">
        <v>577</v>
      </c>
      <c r="B43" s="51"/>
      <c r="C43" s="43">
        <v>600</v>
      </c>
      <c r="D43" s="53"/>
      <c r="E43" s="77">
        <f t="shared" ref="E43:E45" si="18">F43-D43</f>
        <v>1612224.92</v>
      </c>
      <c r="F43" s="52">
        <v>1612224.92</v>
      </c>
    </row>
    <row r="44" spans="1:6" x14ac:dyDescent="0.25">
      <c r="A44" s="50" t="s">
        <v>328</v>
      </c>
      <c r="B44" s="51" t="s">
        <v>704</v>
      </c>
      <c r="C44" s="43"/>
      <c r="D44" s="53"/>
      <c r="E44" s="77">
        <f t="shared" si="18"/>
        <v>1393484.66</v>
      </c>
      <c r="F44" s="52">
        <f>F45</f>
        <v>1393484.66</v>
      </c>
    </row>
    <row r="45" spans="1:6" x14ac:dyDescent="0.25">
      <c r="A45" s="50" t="s">
        <v>577</v>
      </c>
      <c r="B45" s="51"/>
      <c r="C45" s="43">
        <v>600</v>
      </c>
      <c r="D45" s="53"/>
      <c r="E45" s="77">
        <f t="shared" si="18"/>
        <v>1393484.66</v>
      </c>
      <c r="F45" s="52">
        <v>1393484.66</v>
      </c>
    </row>
    <row r="46" spans="1:6" x14ac:dyDescent="0.25">
      <c r="A46" s="50" t="s">
        <v>331</v>
      </c>
      <c r="B46" s="51" t="s">
        <v>435</v>
      </c>
      <c r="C46" s="52"/>
      <c r="D46" s="52">
        <f t="shared" ref="D46:F46" si="19">D47</f>
        <v>100000</v>
      </c>
      <c r="E46" s="77">
        <f t="shared" si="19"/>
        <v>0</v>
      </c>
      <c r="F46" s="52">
        <f t="shared" si="19"/>
        <v>100000</v>
      </c>
    </row>
    <row r="47" spans="1:6" x14ac:dyDescent="0.25">
      <c r="A47" s="50" t="s">
        <v>577</v>
      </c>
      <c r="B47" s="51"/>
      <c r="C47" s="52">
        <v>600</v>
      </c>
      <c r="D47" s="43">
        <v>100000</v>
      </c>
      <c r="E47" s="71">
        <f t="shared" si="4"/>
        <v>0</v>
      </c>
      <c r="F47" s="71">
        <v>100000</v>
      </c>
    </row>
    <row r="48" spans="1:6" ht="30" x14ac:dyDescent="0.25">
      <c r="A48" s="50" t="s">
        <v>699</v>
      </c>
      <c r="B48" s="51" t="s">
        <v>700</v>
      </c>
      <c r="C48" s="52"/>
      <c r="D48" s="43"/>
      <c r="E48" s="71">
        <f t="shared" si="4"/>
        <v>874501</v>
      </c>
      <c r="F48" s="71">
        <f>F49</f>
        <v>874501</v>
      </c>
    </row>
    <row r="49" spans="1:7" x14ac:dyDescent="0.25">
      <c r="A49" s="50" t="s">
        <v>577</v>
      </c>
      <c r="B49" s="51"/>
      <c r="C49" s="52">
        <v>600</v>
      </c>
      <c r="D49" s="43"/>
      <c r="E49" s="71">
        <f t="shared" si="4"/>
        <v>874501</v>
      </c>
      <c r="F49" s="71">
        <v>874501</v>
      </c>
    </row>
    <row r="50" spans="1:7" ht="31.5" x14ac:dyDescent="0.25">
      <c r="A50" s="109" t="s">
        <v>702</v>
      </c>
      <c r="B50" s="51" t="s">
        <v>701</v>
      </c>
      <c r="C50" s="52"/>
      <c r="D50" s="43"/>
      <c r="E50" s="71">
        <f>F50-D50</f>
        <v>90000</v>
      </c>
      <c r="F50" s="71">
        <f>F51</f>
        <v>90000</v>
      </c>
      <c r="G50" s="110"/>
    </row>
    <row r="51" spans="1:7" x14ac:dyDescent="0.25">
      <c r="A51" s="50" t="s">
        <v>577</v>
      </c>
      <c r="B51" s="51"/>
      <c r="C51" s="52">
        <v>600</v>
      </c>
      <c r="D51" s="43"/>
      <c r="E51" s="71">
        <f>F51-D51</f>
        <v>90000</v>
      </c>
      <c r="F51" s="71">
        <v>90000</v>
      </c>
    </row>
    <row r="52" spans="1:7" x14ac:dyDescent="0.25">
      <c r="A52" s="46" t="s">
        <v>499</v>
      </c>
      <c r="B52" s="47" t="s">
        <v>234</v>
      </c>
      <c r="C52" s="53"/>
      <c r="D52" s="53">
        <f t="shared" ref="D52:F53" si="20">D53</f>
        <v>22000</v>
      </c>
      <c r="E52" s="78">
        <f t="shared" si="20"/>
        <v>0</v>
      </c>
      <c r="F52" s="53">
        <f t="shared" si="20"/>
        <v>22000</v>
      </c>
    </row>
    <row r="53" spans="1:7" x14ac:dyDescent="0.25">
      <c r="A53" s="50" t="s">
        <v>500</v>
      </c>
      <c r="B53" s="51" t="s">
        <v>569</v>
      </c>
      <c r="C53" s="52"/>
      <c r="D53" s="52">
        <f t="shared" si="20"/>
        <v>22000</v>
      </c>
      <c r="E53" s="77">
        <f t="shared" si="20"/>
        <v>0</v>
      </c>
      <c r="F53" s="52">
        <f t="shared" si="20"/>
        <v>22000</v>
      </c>
    </row>
    <row r="54" spans="1:7" x14ac:dyDescent="0.25">
      <c r="A54" s="50" t="s">
        <v>579</v>
      </c>
      <c r="B54" s="51"/>
      <c r="C54" s="52">
        <v>200</v>
      </c>
      <c r="D54" s="43">
        <v>22000</v>
      </c>
      <c r="E54" s="71">
        <f t="shared" si="4"/>
        <v>0</v>
      </c>
      <c r="F54" s="71">
        <v>22000</v>
      </c>
    </row>
    <row r="55" spans="1:7" ht="30" x14ac:dyDescent="0.25">
      <c r="A55" s="46" t="s">
        <v>497</v>
      </c>
      <c r="B55" s="47" t="s">
        <v>498</v>
      </c>
      <c r="C55" s="53"/>
      <c r="D55" s="53">
        <f t="shared" ref="D55:F55" si="21">D56</f>
        <v>5251000</v>
      </c>
      <c r="E55" s="78">
        <f t="shared" si="21"/>
        <v>31000.000000000233</v>
      </c>
      <c r="F55" s="53">
        <f t="shared" si="21"/>
        <v>5282000</v>
      </c>
    </row>
    <row r="56" spans="1:7" x14ac:dyDescent="0.25">
      <c r="A56" s="50" t="s">
        <v>330</v>
      </c>
      <c r="B56" s="51" t="s">
        <v>570</v>
      </c>
      <c r="C56" s="52"/>
      <c r="D56" s="52">
        <f t="shared" ref="D56:F56" si="22">D57+D58+D59</f>
        <v>5251000</v>
      </c>
      <c r="E56" s="77">
        <f t="shared" si="22"/>
        <v>31000.000000000233</v>
      </c>
      <c r="F56" s="52">
        <f t="shared" si="22"/>
        <v>5282000</v>
      </c>
    </row>
    <row r="57" spans="1:7" ht="30" customHeight="1" x14ac:dyDescent="0.25">
      <c r="A57" s="50" t="s">
        <v>580</v>
      </c>
      <c r="B57" s="51"/>
      <c r="C57" s="52">
        <v>100</v>
      </c>
      <c r="D57" s="43">
        <v>3752200</v>
      </c>
      <c r="E57" s="71">
        <f t="shared" si="4"/>
        <v>11905.490000000224</v>
      </c>
      <c r="F57" s="71">
        <v>3764105.49</v>
      </c>
    </row>
    <row r="58" spans="1:7" x14ac:dyDescent="0.25">
      <c r="A58" s="50" t="s">
        <v>579</v>
      </c>
      <c r="B58" s="51"/>
      <c r="C58" s="52">
        <v>200</v>
      </c>
      <c r="D58" s="43">
        <f>872300+622000</f>
        <v>1494300</v>
      </c>
      <c r="E58" s="71">
        <f t="shared" si="4"/>
        <v>14644.510000000009</v>
      </c>
      <c r="F58" s="71">
        <v>1508944.51</v>
      </c>
    </row>
    <row r="59" spans="1:7" x14ac:dyDescent="0.25">
      <c r="A59" s="50" t="s">
        <v>581</v>
      </c>
      <c r="B59" s="51"/>
      <c r="C59" s="52">
        <v>800</v>
      </c>
      <c r="D59" s="43">
        <v>4500</v>
      </c>
      <c r="E59" s="71">
        <f t="shared" si="4"/>
        <v>4450</v>
      </c>
      <c r="F59" s="71">
        <v>8950</v>
      </c>
    </row>
    <row r="60" spans="1:7" ht="30" x14ac:dyDescent="0.25">
      <c r="A60" s="90" t="s">
        <v>341</v>
      </c>
      <c r="B60" s="91" t="s">
        <v>235</v>
      </c>
      <c r="C60" s="92"/>
      <c r="D60" s="92">
        <f>D61</f>
        <v>2387130</v>
      </c>
      <c r="E60" s="93">
        <f>E61</f>
        <v>150000</v>
      </c>
      <c r="F60" s="92">
        <f t="shared" ref="F60" si="23">F61</f>
        <v>2537130</v>
      </c>
    </row>
    <row r="61" spans="1:7" x14ac:dyDescent="0.25">
      <c r="A61" s="46" t="s">
        <v>409</v>
      </c>
      <c r="B61" s="47" t="s">
        <v>236</v>
      </c>
      <c r="C61" s="53"/>
      <c r="D61" s="45">
        <f>D62+D66</f>
        <v>2387130</v>
      </c>
      <c r="E61" s="72">
        <f>E62+E66+E64</f>
        <v>150000</v>
      </c>
      <c r="F61" s="72">
        <f>F62+F66+F64</f>
        <v>2537130</v>
      </c>
    </row>
    <row r="62" spans="1:7" x14ac:dyDescent="0.25">
      <c r="A62" s="50" t="s">
        <v>612</v>
      </c>
      <c r="B62" s="51" t="s">
        <v>615</v>
      </c>
      <c r="C62" s="52"/>
      <c r="D62" s="52">
        <f>D63</f>
        <v>1426000</v>
      </c>
      <c r="E62" s="77">
        <f t="shared" ref="E62:F62" si="24">E63</f>
        <v>0</v>
      </c>
      <c r="F62" s="52">
        <f t="shared" si="24"/>
        <v>1426000</v>
      </c>
    </row>
    <row r="63" spans="1:7" ht="15.75" customHeight="1" x14ac:dyDescent="0.25">
      <c r="A63" s="50" t="s">
        <v>577</v>
      </c>
      <c r="B63" s="51"/>
      <c r="C63" s="52">
        <v>600</v>
      </c>
      <c r="D63" s="43">
        <v>1426000</v>
      </c>
      <c r="E63" s="71">
        <f t="shared" si="4"/>
        <v>0</v>
      </c>
      <c r="F63" s="71">
        <v>1426000</v>
      </c>
    </row>
    <row r="64" spans="1:7" ht="31.5" customHeight="1" x14ac:dyDescent="0.25">
      <c r="A64" s="50" t="s">
        <v>619</v>
      </c>
      <c r="B64" s="51" t="s">
        <v>620</v>
      </c>
      <c r="C64" s="52"/>
      <c r="D64" s="43"/>
      <c r="E64" s="71">
        <f>E65</f>
        <v>150000</v>
      </c>
      <c r="F64" s="71">
        <f>F65</f>
        <v>150000</v>
      </c>
    </row>
    <row r="65" spans="1:8" ht="15.75" customHeight="1" x14ac:dyDescent="0.25">
      <c r="A65" s="50" t="s">
        <v>577</v>
      </c>
      <c r="B65" s="51"/>
      <c r="C65" s="52">
        <v>600</v>
      </c>
      <c r="D65" s="43"/>
      <c r="E65" s="71">
        <f>F65-D65</f>
        <v>150000</v>
      </c>
      <c r="F65" s="71">
        <v>150000</v>
      </c>
    </row>
    <row r="66" spans="1:8" x14ac:dyDescent="0.25">
      <c r="A66" s="50" t="s">
        <v>342</v>
      </c>
      <c r="B66" s="51" t="s">
        <v>324</v>
      </c>
      <c r="C66" s="52"/>
      <c r="D66" s="43">
        <f>D67</f>
        <v>961130</v>
      </c>
      <c r="E66" s="73">
        <f t="shared" ref="E66:F66" si="25">E67</f>
        <v>0</v>
      </c>
      <c r="F66" s="43">
        <f t="shared" si="25"/>
        <v>961130</v>
      </c>
    </row>
    <row r="67" spans="1:8" x14ac:dyDescent="0.25">
      <c r="A67" s="50" t="s">
        <v>577</v>
      </c>
      <c r="B67" s="51"/>
      <c r="C67" s="52">
        <v>600</v>
      </c>
      <c r="D67" s="43">
        <v>961130</v>
      </c>
      <c r="E67" s="71">
        <f t="shared" si="4"/>
        <v>0</v>
      </c>
      <c r="F67" s="71">
        <v>961130</v>
      </c>
    </row>
    <row r="68" spans="1:8" ht="30" x14ac:dyDescent="0.25">
      <c r="A68" s="90" t="s">
        <v>343</v>
      </c>
      <c r="B68" s="91" t="s">
        <v>410</v>
      </c>
      <c r="C68" s="83"/>
      <c r="D68" s="92">
        <f>D69</f>
        <v>10000</v>
      </c>
      <c r="E68" s="93">
        <f t="shared" ref="E68:F68" si="26">E69</f>
        <v>144195</v>
      </c>
      <c r="F68" s="92">
        <f t="shared" si="26"/>
        <v>154195</v>
      </c>
    </row>
    <row r="69" spans="1:8" x14ac:dyDescent="0.25">
      <c r="A69" s="46" t="s">
        <v>496</v>
      </c>
      <c r="B69" s="47" t="s">
        <v>323</v>
      </c>
      <c r="C69" s="43"/>
      <c r="D69" s="45">
        <f>D72+D74</f>
        <v>10000</v>
      </c>
      <c r="E69" s="72">
        <f>E70+E72</f>
        <v>144195</v>
      </c>
      <c r="F69" s="72">
        <f>F72+F74+F70</f>
        <v>154195</v>
      </c>
    </row>
    <row r="70" spans="1:8" x14ac:dyDescent="0.25">
      <c r="A70" s="46"/>
      <c r="B70" s="47" t="s">
        <v>530</v>
      </c>
      <c r="C70" s="43"/>
      <c r="D70" s="45"/>
      <c r="E70" s="72">
        <f>E71</f>
        <v>138775</v>
      </c>
      <c r="F70" s="45">
        <f>F71</f>
        <v>138775</v>
      </c>
    </row>
    <row r="71" spans="1:8" x14ac:dyDescent="0.25">
      <c r="A71" s="46"/>
      <c r="B71" s="47"/>
      <c r="C71" s="43">
        <v>600</v>
      </c>
      <c r="D71" s="45"/>
      <c r="E71" s="72">
        <f>F71-D71</f>
        <v>138775</v>
      </c>
      <c r="F71" s="45">
        <v>138775</v>
      </c>
    </row>
    <row r="72" spans="1:8" x14ac:dyDescent="0.25">
      <c r="A72" s="50" t="s">
        <v>600</v>
      </c>
      <c r="B72" s="51" t="s">
        <v>601</v>
      </c>
      <c r="C72" s="52"/>
      <c r="D72" s="52">
        <f>D73</f>
        <v>10000</v>
      </c>
      <c r="E72" s="77">
        <f t="shared" ref="E72:F72" si="27">E73</f>
        <v>5420</v>
      </c>
      <c r="F72" s="52">
        <f t="shared" si="27"/>
        <v>15420</v>
      </c>
    </row>
    <row r="73" spans="1:8" x14ac:dyDescent="0.25">
      <c r="A73" s="50" t="s">
        <v>577</v>
      </c>
      <c r="B73" s="51"/>
      <c r="C73" s="43">
        <v>600</v>
      </c>
      <c r="D73" s="43">
        <v>10000</v>
      </c>
      <c r="E73" s="71">
        <f t="shared" si="4"/>
        <v>5420</v>
      </c>
      <c r="F73" s="71">
        <v>15420</v>
      </c>
    </row>
    <row r="74" spans="1:8" hidden="1" x14ac:dyDescent="0.25">
      <c r="A74" s="50" t="s">
        <v>531</v>
      </c>
      <c r="B74" s="51" t="s">
        <v>530</v>
      </c>
      <c r="C74" s="52"/>
      <c r="D74" s="43">
        <f>D75</f>
        <v>0</v>
      </c>
      <c r="E74" s="71">
        <f t="shared" si="4"/>
        <v>0</v>
      </c>
      <c r="F74" s="71"/>
    </row>
    <row r="75" spans="1:8" hidden="1" x14ac:dyDescent="0.25">
      <c r="A75" s="50" t="s">
        <v>577</v>
      </c>
      <c r="B75" s="51"/>
      <c r="C75" s="52">
        <v>600</v>
      </c>
      <c r="D75" s="43"/>
      <c r="E75" s="71">
        <f t="shared" si="4"/>
        <v>0</v>
      </c>
      <c r="F75" s="71"/>
    </row>
    <row r="76" spans="1:8" ht="29.25" x14ac:dyDescent="0.25">
      <c r="A76" s="85" t="s">
        <v>344</v>
      </c>
      <c r="B76" s="103" t="s">
        <v>237</v>
      </c>
      <c r="C76" s="87"/>
      <c r="D76" s="88">
        <f>D77+D140+D161</f>
        <v>105297070</v>
      </c>
      <c r="E76" s="89">
        <f>E77+E140+E161+E168</f>
        <v>3709812.46</v>
      </c>
      <c r="F76" s="89">
        <f>F77+F140+F161+F168</f>
        <v>109006882.45999999</v>
      </c>
      <c r="G76" s="80"/>
      <c r="H76" s="80"/>
    </row>
    <row r="77" spans="1:8" x14ac:dyDescent="0.25">
      <c r="A77" s="90" t="s">
        <v>345</v>
      </c>
      <c r="B77" s="91" t="s">
        <v>238</v>
      </c>
      <c r="C77" s="92"/>
      <c r="D77" s="92">
        <f>D78+D124+D127+D136+D133</f>
        <v>103424820</v>
      </c>
      <c r="E77" s="93">
        <f t="shared" ref="E77:F77" si="28">E78+E124+E127+E136+E133</f>
        <v>3165368</v>
      </c>
      <c r="F77" s="92">
        <f t="shared" si="28"/>
        <v>106590188</v>
      </c>
      <c r="G77" s="80"/>
      <c r="H77" s="80"/>
    </row>
    <row r="78" spans="1:8" ht="37.5" customHeight="1" x14ac:dyDescent="0.25">
      <c r="A78" s="46" t="s">
        <v>501</v>
      </c>
      <c r="B78" s="47" t="s">
        <v>239</v>
      </c>
      <c r="C78" s="45"/>
      <c r="D78" s="45">
        <f>D84+D87+D90+D93+D96+D99+D102+D105+D108+D111+D114+D118+D121+D82</f>
        <v>61202900</v>
      </c>
      <c r="E78" s="72">
        <f t="shared" ref="E78:F78" si="29">E84+E87+E90+E93+E96+E99+E102+E105+E108+E111+E114+E118+E121+E82</f>
        <v>3288301</v>
      </c>
      <c r="F78" s="45">
        <f t="shared" si="29"/>
        <v>64491201</v>
      </c>
    </row>
    <row r="79" spans="1:8" ht="0.75" customHeight="1" x14ac:dyDescent="0.25">
      <c r="A79" s="50" t="s">
        <v>676</v>
      </c>
      <c r="B79" s="47"/>
      <c r="C79" s="45"/>
      <c r="D79" s="45"/>
      <c r="E79" s="72"/>
      <c r="F79" s="45">
        <f>F80+F81</f>
        <v>0</v>
      </c>
    </row>
    <row r="80" spans="1:8" hidden="1" x14ac:dyDescent="0.25">
      <c r="A80" s="50" t="s">
        <v>579</v>
      </c>
      <c r="B80" s="47"/>
      <c r="C80" s="45"/>
      <c r="D80" s="45"/>
      <c r="E80" s="72"/>
      <c r="F80" s="45"/>
    </row>
    <row r="81" spans="1:6" hidden="1" x14ac:dyDescent="0.25">
      <c r="A81" s="50" t="s">
        <v>677</v>
      </c>
      <c r="B81" s="47"/>
      <c r="C81" s="45"/>
      <c r="D81" s="45"/>
      <c r="E81" s="72"/>
      <c r="F81" s="45"/>
    </row>
    <row r="82" spans="1:6" ht="30" x14ac:dyDescent="0.25">
      <c r="A82" s="50" t="s">
        <v>678</v>
      </c>
      <c r="B82" s="47" t="s">
        <v>679</v>
      </c>
      <c r="C82" s="45"/>
      <c r="D82" s="45"/>
      <c r="E82" s="72">
        <f>E83</f>
        <v>3160000</v>
      </c>
      <c r="F82" s="45">
        <f>F83</f>
        <v>3160000</v>
      </c>
    </row>
    <row r="83" spans="1:6" x14ac:dyDescent="0.25">
      <c r="A83" s="50" t="s">
        <v>677</v>
      </c>
      <c r="B83" s="47"/>
      <c r="C83" s="45">
        <v>300</v>
      </c>
      <c r="D83" s="45"/>
      <c r="E83" s="72">
        <f>F83-D83</f>
        <v>3160000</v>
      </c>
      <c r="F83" s="45">
        <v>3160000</v>
      </c>
    </row>
    <row r="84" spans="1:6" ht="30" x14ac:dyDescent="0.25">
      <c r="A84" s="50" t="s">
        <v>592</v>
      </c>
      <c r="B84" s="51" t="s">
        <v>555</v>
      </c>
      <c r="C84" s="52"/>
      <c r="D84" s="43">
        <f>D85+D86</f>
        <v>85000</v>
      </c>
      <c r="E84" s="73">
        <f t="shared" ref="E84:F84" si="30">E85+E86</f>
        <v>8100</v>
      </c>
      <c r="F84" s="43">
        <f t="shared" si="30"/>
        <v>93100</v>
      </c>
    </row>
    <row r="85" spans="1:6" x14ac:dyDescent="0.25">
      <c r="A85" s="50" t="s">
        <v>579</v>
      </c>
      <c r="B85" s="51"/>
      <c r="C85" s="52">
        <v>200</v>
      </c>
      <c r="D85" s="43">
        <v>1000</v>
      </c>
      <c r="E85" s="71">
        <f t="shared" si="4"/>
        <v>370</v>
      </c>
      <c r="F85" s="71">
        <v>1370</v>
      </c>
    </row>
    <row r="86" spans="1:6" x14ac:dyDescent="0.25">
      <c r="A86" s="50" t="s">
        <v>578</v>
      </c>
      <c r="B86" s="51"/>
      <c r="C86" s="52">
        <v>300</v>
      </c>
      <c r="D86" s="43">
        <f>69700+14300</f>
        <v>84000</v>
      </c>
      <c r="E86" s="71">
        <f t="shared" si="4"/>
        <v>7730</v>
      </c>
      <c r="F86" s="71">
        <v>91730</v>
      </c>
    </row>
    <row r="87" spans="1:6" ht="30" x14ac:dyDescent="0.25">
      <c r="A87" s="50" t="s">
        <v>305</v>
      </c>
      <c r="B87" s="51" t="s">
        <v>556</v>
      </c>
      <c r="C87" s="52"/>
      <c r="D87" s="43">
        <f>D88+D89</f>
        <v>1934100</v>
      </c>
      <c r="E87" s="73">
        <f t="shared" ref="E87:F87" si="31">E88+E89</f>
        <v>199200.99999999997</v>
      </c>
      <c r="F87" s="43">
        <f t="shared" si="31"/>
        <v>2133301</v>
      </c>
    </row>
    <row r="88" spans="1:6" x14ac:dyDescent="0.25">
      <c r="A88" s="50" t="s">
        <v>579</v>
      </c>
      <c r="B88" s="51"/>
      <c r="C88" s="52">
        <v>200</v>
      </c>
      <c r="D88" s="43">
        <v>29500</v>
      </c>
      <c r="E88" s="71">
        <f t="shared" si="4"/>
        <v>2026.7700000000004</v>
      </c>
      <c r="F88" s="71">
        <v>31526.77</v>
      </c>
    </row>
    <row r="89" spans="1:6" x14ac:dyDescent="0.25">
      <c r="A89" s="50" t="s">
        <v>578</v>
      </c>
      <c r="B89" s="51"/>
      <c r="C89" s="52">
        <v>300</v>
      </c>
      <c r="D89" s="43">
        <f>1964500-59900</f>
        <v>1904600</v>
      </c>
      <c r="E89" s="71">
        <f t="shared" ref="E89:E154" si="32">F89-D89</f>
        <v>197174.22999999998</v>
      </c>
      <c r="F89" s="71">
        <v>2101774.23</v>
      </c>
    </row>
    <row r="90" spans="1:6" ht="42.75" customHeight="1" x14ac:dyDescent="0.25">
      <c r="A90" s="50" t="s">
        <v>346</v>
      </c>
      <c r="B90" s="51" t="s">
        <v>557</v>
      </c>
      <c r="C90" s="52"/>
      <c r="D90" s="43">
        <f>D91+D92</f>
        <v>8704000</v>
      </c>
      <c r="E90" s="73">
        <f t="shared" ref="E90:F90" si="33">E91+E92</f>
        <v>0</v>
      </c>
      <c r="F90" s="43">
        <f t="shared" si="33"/>
        <v>8704000</v>
      </c>
    </row>
    <row r="91" spans="1:6" x14ac:dyDescent="0.25">
      <c r="A91" s="50" t="s">
        <v>579</v>
      </c>
      <c r="B91" s="51"/>
      <c r="C91" s="52">
        <v>200</v>
      </c>
      <c r="D91" s="43">
        <v>142000</v>
      </c>
      <c r="E91" s="71">
        <f t="shared" si="32"/>
        <v>0</v>
      </c>
      <c r="F91" s="71">
        <v>142000</v>
      </c>
    </row>
    <row r="92" spans="1:6" x14ac:dyDescent="0.25">
      <c r="A92" s="50" t="s">
        <v>578</v>
      </c>
      <c r="B92" s="51"/>
      <c r="C92" s="52">
        <v>300</v>
      </c>
      <c r="D92" s="43">
        <f>9088000-526000</f>
        <v>8562000</v>
      </c>
      <c r="E92" s="71">
        <f t="shared" si="32"/>
        <v>0</v>
      </c>
      <c r="F92" s="71">
        <v>8562000</v>
      </c>
    </row>
    <row r="93" spans="1:6" ht="45" x14ac:dyDescent="0.25">
      <c r="A93" s="50" t="s">
        <v>347</v>
      </c>
      <c r="B93" s="51" t="s">
        <v>558</v>
      </c>
      <c r="C93" s="52"/>
      <c r="D93" s="43">
        <f>D94+D95</f>
        <v>150000</v>
      </c>
      <c r="E93" s="73">
        <f t="shared" ref="E93:F93" si="34">E94+E95</f>
        <v>0</v>
      </c>
      <c r="F93" s="43">
        <f t="shared" si="34"/>
        <v>150000</v>
      </c>
    </row>
    <row r="94" spans="1:6" hidden="1" x14ac:dyDescent="0.25">
      <c r="A94" s="50" t="s">
        <v>579</v>
      </c>
      <c r="B94" s="51"/>
      <c r="C94" s="52">
        <v>200</v>
      </c>
      <c r="D94" s="43"/>
      <c r="E94" s="71">
        <f t="shared" si="32"/>
        <v>0</v>
      </c>
      <c r="F94" s="71"/>
    </row>
    <row r="95" spans="1:6" x14ac:dyDescent="0.25">
      <c r="A95" s="50" t="s">
        <v>578</v>
      </c>
      <c r="B95" s="51"/>
      <c r="C95" s="52">
        <v>300</v>
      </c>
      <c r="D95" s="43">
        <f>149000+1000</f>
        <v>150000</v>
      </c>
      <c r="E95" s="71">
        <f t="shared" si="32"/>
        <v>0</v>
      </c>
      <c r="F95" s="71">
        <v>150000</v>
      </c>
    </row>
    <row r="96" spans="1:6" ht="45" x14ac:dyDescent="0.25">
      <c r="A96" s="50" t="s">
        <v>547</v>
      </c>
      <c r="B96" s="51" t="s">
        <v>559</v>
      </c>
      <c r="C96" s="52"/>
      <c r="D96" s="43">
        <f>D97+D98</f>
        <v>3759000</v>
      </c>
      <c r="E96" s="73">
        <f t="shared" ref="E96:F96" si="35">E97+E98</f>
        <v>0</v>
      </c>
      <c r="F96" s="43">
        <f t="shared" si="35"/>
        <v>3759000</v>
      </c>
    </row>
    <row r="97" spans="1:6" x14ac:dyDescent="0.25">
      <c r="A97" s="50" t="s">
        <v>579</v>
      </c>
      <c r="B97" s="51"/>
      <c r="C97" s="52">
        <v>200</v>
      </c>
      <c r="D97" s="43">
        <v>17000</v>
      </c>
      <c r="E97" s="71">
        <f t="shared" si="32"/>
        <v>2000</v>
      </c>
      <c r="F97" s="71">
        <v>19000</v>
      </c>
    </row>
    <row r="98" spans="1:6" x14ac:dyDescent="0.25">
      <c r="A98" s="50" t="s">
        <v>578</v>
      </c>
      <c r="B98" s="51"/>
      <c r="C98" s="52">
        <v>300</v>
      </c>
      <c r="D98" s="43">
        <f>4090000-348000</f>
        <v>3742000</v>
      </c>
      <c r="E98" s="71">
        <f t="shared" si="32"/>
        <v>-2000</v>
      </c>
      <c r="F98" s="71">
        <v>3740000</v>
      </c>
    </row>
    <row r="99" spans="1:6" ht="57.75" customHeight="1" x14ac:dyDescent="0.25">
      <c r="A99" s="50" t="s">
        <v>548</v>
      </c>
      <c r="B99" s="51" t="s">
        <v>561</v>
      </c>
      <c r="C99" s="52"/>
      <c r="D99" s="43">
        <f>D100+D101</f>
        <v>480000</v>
      </c>
      <c r="E99" s="73">
        <f t="shared" ref="E99:F99" si="36">E100+E101</f>
        <v>0</v>
      </c>
      <c r="F99" s="43">
        <f t="shared" si="36"/>
        <v>480000</v>
      </c>
    </row>
    <row r="100" spans="1:6" x14ac:dyDescent="0.25">
      <c r="A100" s="50" t="s">
        <v>579</v>
      </c>
      <c r="B100" s="51"/>
      <c r="C100" s="52">
        <v>200</v>
      </c>
      <c r="D100" s="43">
        <v>6000</v>
      </c>
      <c r="E100" s="71">
        <f t="shared" si="32"/>
        <v>0</v>
      </c>
      <c r="F100" s="71">
        <v>6000</v>
      </c>
    </row>
    <row r="101" spans="1:6" x14ac:dyDescent="0.25">
      <c r="A101" s="50" t="s">
        <v>578</v>
      </c>
      <c r="B101" s="51"/>
      <c r="C101" s="52">
        <v>300</v>
      </c>
      <c r="D101" s="43">
        <f>460000+14000</f>
        <v>474000</v>
      </c>
      <c r="E101" s="71">
        <f t="shared" si="32"/>
        <v>0</v>
      </c>
      <c r="F101" s="71">
        <v>474000</v>
      </c>
    </row>
    <row r="102" spans="1:6" x14ac:dyDescent="0.25">
      <c r="A102" s="50" t="s">
        <v>348</v>
      </c>
      <c r="B102" s="51" t="s">
        <v>560</v>
      </c>
      <c r="C102" s="52"/>
      <c r="D102" s="43">
        <f>D103+D104</f>
        <v>3072000</v>
      </c>
      <c r="E102" s="73">
        <f t="shared" ref="E102:F102" si="37">E103+E104</f>
        <v>66000</v>
      </c>
      <c r="F102" s="43">
        <f t="shared" si="37"/>
        <v>3138000</v>
      </c>
    </row>
    <row r="103" spans="1:6" x14ac:dyDescent="0.25">
      <c r="A103" s="50" t="s">
        <v>579</v>
      </c>
      <c r="B103" s="51"/>
      <c r="C103" s="52">
        <v>200</v>
      </c>
      <c r="D103" s="43">
        <v>46000</v>
      </c>
      <c r="E103" s="71">
        <f t="shared" si="32"/>
        <v>1000</v>
      </c>
      <c r="F103" s="71">
        <v>47000</v>
      </c>
    </row>
    <row r="104" spans="1:6" x14ac:dyDescent="0.25">
      <c r="A104" s="50" t="s">
        <v>578</v>
      </c>
      <c r="B104" s="51"/>
      <c r="C104" s="52">
        <v>300</v>
      </c>
      <c r="D104" s="43">
        <v>3026000</v>
      </c>
      <c r="E104" s="71">
        <f t="shared" si="32"/>
        <v>65000</v>
      </c>
      <c r="F104" s="71">
        <v>3091000</v>
      </c>
    </row>
    <row r="105" spans="1:6" ht="30" x14ac:dyDescent="0.25">
      <c r="A105" s="50" t="s">
        <v>593</v>
      </c>
      <c r="B105" s="51" t="s">
        <v>562</v>
      </c>
      <c r="C105" s="52"/>
      <c r="D105" s="43">
        <f>D106+D107</f>
        <v>6050000</v>
      </c>
      <c r="E105" s="73">
        <f t="shared" ref="E105:F105" si="38">E106+E107</f>
        <v>0</v>
      </c>
      <c r="F105" s="43">
        <f t="shared" si="38"/>
        <v>6050000</v>
      </c>
    </row>
    <row r="106" spans="1:6" x14ac:dyDescent="0.25">
      <c r="A106" s="50" t="s">
        <v>579</v>
      </c>
      <c r="B106" s="51"/>
      <c r="C106" s="52">
        <v>200</v>
      </c>
      <c r="D106" s="43">
        <v>120000</v>
      </c>
      <c r="E106" s="71">
        <f t="shared" si="32"/>
        <v>0</v>
      </c>
      <c r="F106" s="71">
        <v>120000</v>
      </c>
    </row>
    <row r="107" spans="1:6" x14ac:dyDescent="0.25">
      <c r="A107" s="50" t="s">
        <v>578</v>
      </c>
      <c r="B107" s="51"/>
      <c r="C107" s="52">
        <v>300</v>
      </c>
      <c r="D107" s="43">
        <v>5930000</v>
      </c>
      <c r="E107" s="71">
        <f t="shared" si="32"/>
        <v>0</v>
      </c>
      <c r="F107" s="71">
        <v>5930000</v>
      </c>
    </row>
    <row r="108" spans="1:6" ht="30" x14ac:dyDescent="0.25">
      <c r="A108" s="50" t="s">
        <v>594</v>
      </c>
      <c r="B108" s="51" t="s">
        <v>563</v>
      </c>
      <c r="C108" s="52"/>
      <c r="D108" s="43">
        <f>D109+D110</f>
        <v>15879000</v>
      </c>
      <c r="E108" s="73">
        <f t="shared" ref="E108:F108" si="39">E109+E110</f>
        <v>-200000</v>
      </c>
      <c r="F108" s="43">
        <f t="shared" si="39"/>
        <v>15679000</v>
      </c>
    </row>
    <row r="109" spans="1:6" x14ac:dyDescent="0.25">
      <c r="A109" s="50" t="s">
        <v>579</v>
      </c>
      <c r="B109" s="51"/>
      <c r="C109" s="52">
        <v>200</v>
      </c>
      <c r="D109" s="43">
        <v>286000</v>
      </c>
      <c r="E109" s="71">
        <f t="shared" si="32"/>
        <v>0</v>
      </c>
      <c r="F109" s="71">
        <v>286000</v>
      </c>
    </row>
    <row r="110" spans="1:6" x14ac:dyDescent="0.25">
      <c r="A110" s="50" t="s">
        <v>578</v>
      </c>
      <c r="B110" s="51"/>
      <c r="C110" s="52">
        <v>300</v>
      </c>
      <c r="D110" s="43">
        <v>15593000</v>
      </c>
      <c r="E110" s="71">
        <f t="shared" si="32"/>
        <v>-200000</v>
      </c>
      <c r="F110" s="71">
        <v>15393000</v>
      </c>
    </row>
    <row r="111" spans="1:6" x14ac:dyDescent="0.25">
      <c r="A111" s="50" t="s">
        <v>350</v>
      </c>
      <c r="B111" s="51" t="s">
        <v>564</v>
      </c>
      <c r="C111" s="43"/>
      <c r="D111" s="43">
        <f>D112+D113</f>
        <v>3200000</v>
      </c>
      <c r="E111" s="73">
        <f t="shared" ref="E111:F111" si="40">E112+E113</f>
        <v>0</v>
      </c>
      <c r="F111" s="43">
        <f t="shared" si="40"/>
        <v>3200000</v>
      </c>
    </row>
    <row r="112" spans="1:6" x14ac:dyDescent="0.25">
      <c r="A112" s="50" t="s">
        <v>579</v>
      </c>
      <c r="B112" s="51"/>
      <c r="C112" s="43">
        <v>200</v>
      </c>
      <c r="D112" s="43">
        <v>52700</v>
      </c>
      <c r="E112" s="71">
        <f t="shared" si="32"/>
        <v>0</v>
      </c>
      <c r="F112" s="71">
        <v>52700</v>
      </c>
    </row>
    <row r="113" spans="1:6" x14ac:dyDescent="0.25">
      <c r="A113" s="50" t="s">
        <v>578</v>
      </c>
      <c r="B113" s="51"/>
      <c r="C113" s="43">
        <v>300</v>
      </c>
      <c r="D113" s="43">
        <v>3147300</v>
      </c>
      <c r="E113" s="71">
        <f t="shared" si="32"/>
        <v>0</v>
      </c>
      <c r="F113" s="71">
        <v>3147300</v>
      </c>
    </row>
    <row r="114" spans="1:6" x14ac:dyDescent="0.25">
      <c r="A114" s="50" t="s">
        <v>240</v>
      </c>
      <c r="B114" s="51" t="s">
        <v>565</v>
      </c>
      <c r="C114" s="43"/>
      <c r="D114" s="43">
        <f>D115+D116+D117</f>
        <v>4939800</v>
      </c>
      <c r="E114" s="73">
        <f t="shared" ref="E114:F114" si="41">E115+E116+E117</f>
        <v>0</v>
      </c>
      <c r="F114" s="43">
        <f t="shared" si="41"/>
        <v>4939800</v>
      </c>
    </row>
    <row r="115" spans="1:6" ht="28.5" customHeight="1" x14ac:dyDescent="0.25">
      <c r="A115" s="50" t="s">
        <v>580</v>
      </c>
      <c r="B115" s="51"/>
      <c r="C115" s="43">
        <v>100</v>
      </c>
      <c r="D115" s="43">
        <v>4138560</v>
      </c>
      <c r="E115" s="71">
        <f t="shared" si="32"/>
        <v>0</v>
      </c>
      <c r="F115" s="71">
        <v>4138560</v>
      </c>
    </row>
    <row r="116" spans="1:6" x14ac:dyDescent="0.25">
      <c r="A116" s="50" t="s">
        <v>579</v>
      </c>
      <c r="B116" s="51"/>
      <c r="C116" s="43">
        <v>200</v>
      </c>
      <c r="D116" s="43">
        <v>795242</v>
      </c>
      <c r="E116" s="71">
        <f t="shared" si="32"/>
        <v>0</v>
      </c>
      <c r="F116" s="71">
        <v>795242</v>
      </c>
    </row>
    <row r="117" spans="1:6" x14ac:dyDescent="0.25">
      <c r="A117" s="50" t="s">
        <v>581</v>
      </c>
      <c r="B117" s="51"/>
      <c r="C117" s="43">
        <v>800</v>
      </c>
      <c r="D117" s="43">
        <v>5998</v>
      </c>
      <c r="E117" s="71">
        <f t="shared" si="32"/>
        <v>0</v>
      </c>
      <c r="F117" s="71">
        <v>5998</v>
      </c>
    </row>
    <row r="118" spans="1:6" x14ac:dyDescent="0.25">
      <c r="A118" s="50" t="s">
        <v>351</v>
      </c>
      <c r="B118" s="51" t="s">
        <v>566</v>
      </c>
      <c r="C118" s="43"/>
      <c r="D118" s="43">
        <f>D119+D120</f>
        <v>6400000</v>
      </c>
      <c r="E118" s="73">
        <f t="shared" ref="E118:F118" si="42">E119+E120</f>
        <v>55000</v>
      </c>
      <c r="F118" s="43">
        <f t="shared" si="42"/>
        <v>6455000</v>
      </c>
    </row>
    <row r="119" spans="1:6" x14ac:dyDescent="0.25">
      <c r="A119" s="50" t="s">
        <v>579</v>
      </c>
      <c r="B119" s="51"/>
      <c r="C119" s="43">
        <v>200</v>
      </c>
      <c r="D119" s="43">
        <v>35000</v>
      </c>
      <c r="E119" s="71">
        <f t="shared" si="32"/>
        <v>0</v>
      </c>
      <c r="F119" s="71">
        <v>35000</v>
      </c>
    </row>
    <row r="120" spans="1:6" x14ac:dyDescent="0.25">
      <c r="A120" s="50" t="s">
        <v>578</v>
      </c>
      <c r="B120" s="51"/>
      <c r="C120" s="43">
        <v>300</v>
      </c>
      <c r="D120" s="43">
        <v>6365000</v>
      </c>
      <c r="E120" s="71">
        <f t="shared" si="32"/>
        <v>55000</v>
      </c>
      <c r="F120" s="71">
        <v>6420000</v>
      </c>
    </row>
    <row r="121" spans="1:6" ht="30" x14ac:dyDescent="0.25">
      <c r="A121" s="50" t="s">
        <v>537</v>
      </c>
      <c r="B121" s="51" t="s">
        <v>567</v>
      </c>
      <c r="C121" s="43"/>
      <c r="D121" s="43">
        <f>D122+D123</f>
        <v>6550000</v>
      </c>
      <c r="E121" s="73">
        <f t="shared" ref="E121:F121" si="43">E122+E123</f>
        <v>0</v>
      </c>
      <c r="F121" s="43">
        <f t="shared" si="43"/>
        <v>6550000</v>
      </c>
    </row>
    <row r="122" spans="1:6" x14ac:dyDescent="0.25">
      <c r="A122" s="50" t="s">
        <v>579</v>
      </c>
      <c r="B122" s="51"/>
      <c r="C122" s="43">
        <v>200</v>
      </c>
      <c r="D122" s="43">
        <v>110000</v>
      </c>
      <c r="E122" s="71">
        <f t="shared" si="32"/>
        <v>50000</v>
      </c>
      <c r="F122" s="71">
        <v>160000</v>
      </c>
    </row>
    <row r="123" spans="1:6" x14ac:dyDescent="0.25">
      <c r="A123" s="50" t="s">
        <v>578</v>
      </c>
      <c r="B123" s="51"/>
      <c r="C123" s="43">
        <v>300</v>
      </c>
      <c r="D123" s="43">
        <f>5429000+1011000</f>
        <v>6440000</v>
      </c>
      <c r="E123" s="71">
        <f t="shared" si="32"/>
        <v>-50000</v>
      </c>
      <c r="F123" s="71">
        <v>6390000</v>
      </c>
    </row>
    <row r="124" spans="1:6" x14ac:dyDescent="0.25">
      <c r="A124" s="46" t="s">
        <v>503</v>
      </c>
      <c r="B124" s="47" t="s">
        <v>502</v>
      </c>
      <c r="C124" s="43"/>
      <c r="D124" s="45">
        <f>D125</f>
        <v>38491468</v>
      </c>
      <c r="E124" s="72">
        <f t="shared" ref="E124:F125" si="44">E125</f>
        <v>-592933</v>
      </c>
      <c r="F124" s="45">
        <f t="shared" si="44"/>
        <v>37898535</v>
      </c>
    </row>
    <row r="125" spans="1:6" ht="45" x14ac:dyDescent="0.25">
      <c r="A125" s="50" t="s">
        <v>349</v>
      </c>
      <c r="B125" s="51" t="s">
        <v>549</v>
      </c>
      <c r="C125" s="43"/>
      <c r="D125" s="43">
        <f>D126</f>
        <v>38491468</v>
      </c>
      <c r="E125" s="73">
        <f t="shared" si="44"/>
        <v>-592933</v>
      </c>
      <c r="F125" s="43">
        <f t="shared" si="44"/>
        <v>37898535</v>
      </c>
    </row>
    <row r="126" spans="1:6" x14ac:dyDescent="0.25">
      <c r="A126" s="50" t="s">
        <v>577</v>
      </c>
      <c r="B126" s="51"/>
      <c r="C126" s="43">
        <v>600</v>
      </c>
      <c r="D126" s="43">
        <v>38491468</v>
      </c>
      <c r="E126" s="71">
        <f t="shared" si="32"/>
        <v>-592933</v>
      </c>
      <c r="F126" s="71">
        <v>37898535</v>
      </c>
    </row>
    <row r="127" spans="1:6" ht="30" x14ac:dyDescent="0.25">
      <c r="A127" s="46" t="s">
        <v>505</v>
      </c>
      <c r="B127" s="47" t="s">
        <v>504</v>
      </c>
      <c r="C127" s="43"/>
      <c r="D127" s="45">
        <f>D128</f>
        <v>2045452</v>
      </c>
      <c r="E127" s="72">
        <f t="shared" ref="E127:F127" si="45">E128</f>
        <v>0</v>
      </c>
      <c r="F127" s="45">
        <f t="shared" si="45"/>
        <v>2045452</v>
      </c>
    </row>
    <row r="128" spans="1:6" x14ac:dyDescent="0.25">
      <c r="A128" s="50" t="s">
        <v>306</v>
      </c>
      <c r="B128" s="51" t="s">
        <v>554</v>
      </c>
      <c r="C128" s="43"/>
      <c r="D128" s="43">
        <f>D129+D130</f>
        <v>2045452</v>
      </c>
      <c r="E128" s="73">
        <f t="shared" ref="E128:F128" si="46">E129+E130</f>
        <v>0</v>
      </c>
      <c r="F128" s="43">
        <f t="shared" si="46"/>
        <v>2045452</v>
      </c>
    </row>
    <row r="129" spans="1:8" x14ac:dyDescent="0.25">
      <c r="A129" s="50" t="s">
        <v>579</v>
      </c>
      <c r="B129" s="51"/>
      <c r="C129" s="43">
        <v>200</v>
      </c>
      <c r="D129" s="43">
        <v>57252</v>
      </c>
      <c r="E129" s="71">
        <f t="shared" si="32"/>
        <v>0</v>
      </c>
      <c r="F129" s="71">
        <v>57252</v>
      </c>
    </row>
    <row r="130" spans="1:8" ht="14.25" customHeight="1" x14ac:dyDescent="0.25">
      <c r="A130" s="50" t="s">
        <v>578</v>
      </c>
      <c r="B130" s="51"/>
      <c r="C130" s="43">
        <v>300</v>
      </c>
      <c r="D130" s="43">
        <v>1988200</v>
      </c>
      <c r="E130" s="71">
        <f t="shared" si="32"/>
        <v>0</v>
      </c>
      <c r="F130" s="71">
        <v>1988200</v>
      </c>
    </row>
    <row r="131" spans="1:8" ht="30" hidden="1" x14ac:dyDescent="0.25">
      <c r="A131" s="46" t="s">
        <v>507</v>
      </c>
      <c r="B131" s="47" t="s">
        <v>506</v>
      </c>
      <c r="C131" s="43"/>
      <c r="D131" s="43"/>
      <c r="E131" s="71">
        <f t="shared" si="32"/>
        <v>0</v>
      </c>
      <c r="F131" s="71"/>
    </row>
    <row r="132" spans="1:8" hidden="1" x14ac:dyDescent="0.25">
      <c r="A132" s="46" t="s">
        <v>509</v>
      </c>
      <c r="B132" s="47" t="s">
        <v>508</v>
      </c>
      <c r="C132" s="43"/>
      <c r="D132" s="43"/>
      <c r="E132" s="71">
        <f t="shared" si="32"/>
        <v>0</v>
      </c>
      <c r="F132" s="71"/>
    </row>
    <row r="133" spans="1:8" x14ac:dyDescent="0.25">
      <c r="A133" s="46" t="s">
        <v>513</v>
      </c>
      <c r="B133" s="47" t="s">
        <v>510</v>
      </c>
      <c r="C133" s="43"/>
      <c r="D133" s="45">
        <f>D134</f>
        <v>80000</v>
      </c>
      <c r="E133" s="72">
        <f t="shared" ref="E133:F134" si="47">E134</f>
        <v>0</v>
      </c>
      <c r="F133" s="45">
        <f t="shared" si="47"/>
        <v>80000</v>
      </c>
    </row>
    <row r="134" spans="1:8" x14ac:dyDescent="0.25">
      <c r="A134" s="50" t="s">
        <v>552</v>
      </c>
      <c r="B134" s="51" t="s">
        <v>553</v>
      </c>
      <c r="C134" s="43"/>
      <c r="D134" s="43">
        <f>D135</f>
        <v>80000</v>
      </c>
      <c r="E134" s="73">
        <f t="shared" si="47"/>
        <v>0</v>
      </c>
      <c r="F134" s="43">
        <f t="shared" si="47"/>
        <v>80000</v>
      </c>
    </row>
    <row r="135" spans="1:8" x14ac:dyDescent="0.25">
      <c r="A135" s="50" t="s">
        <v>579</v>
      </c>
      <c r="B135" s="47"/>
      <c r="C135" s="43">
        <v>200</v>
      </c>
      <c r="D135" s="43">
        <v>80000</v>
      </c>
      <c r="E135" s="71">
        <f t="shared" si="32"/>
        <v>0</v>
      </c>
      <c r="F135" s="71">
        <v>80000</v>
      </c>
    </row>
    <row r="136" spans="1:8" x14ac:dyDescent="0.25">
      <c r="A136" s="46" t="s">
        <v>512</v>
      </c>
      <c r="B136" s="47" t="s">
        <v>511</v>
      </c>
      <c r="C136" s="43"/>
      <c r="D136" s="45">
        <f>D137</f>
        <v>1605000</v>
      </c>
      <c r="E136" s="72">
        <f t="shared" ref="E136:F136" si="48">E137</f>
        <v>470000</v>
      </c>
      <c r="F136" s="45">
        <f t="shared" si="48"/>
        <v>2075000</v>
      </c>
    </row>
    <row r="137" spans="1:8" x14ac:dyDescent="0.25">
      <c r="A137" s="46" t="s">
        <v>550</v>
      </c>
      <c r="B137" s="47" t="s">
        <v>551</v>
      </c>
      <c r="C137" s="43"/>
      <c r="D137" s="45">
        <f>D138+D139</f>
        <v>1605000</v>
      </c>
      <c r="E137" s="72">
        <f t="shared" ref="E137:F137" si="49">E138+E139</f>
        <v>470000</v>
      </c>
      <c r="F137" s="45">
        <f t="shared" si="49"/>
        <v>2075000</v>
      </c>
    </row>
    <row r="138" spans="1:8" x14ac:dyDescent="0.25">
      <c r="A138" s="50" t="s">
        <v>579</v>
      </c>
      <c r="B138" s="47"/>
      <c r="C138" s="43">
        <v>200</v>
      </c>
      <c r="D138" s="43">
        <v>24000</v>
      </c>
      <c r="E138" s="71">
        <f t="shared" si="32"/>
        <v>7000</v>
      </c>
      <c r="F138" s="71">
        <v>31000</v>
      </c>
    </row>
    <row r="139" spans="1:8" x14ac:dyDescent="0.25">
      <c r="A139" s="50" t="s">
        <v>578</v>
      </c>
      <c r="B139" s="47"/>
      <c r="C139" s="43">
        <v>300</v>
      </c>
      <c r="D139" s="43">
        <v>1581000</v>
      </c>
      <c r="E139" s="71">
        <f t="shared" si="32"/>
        <v>463000</v>
      </c>
      <c r="F139" s="71">
        <v>2044000</v>
      </c>
    </row>
    <row r="140" spans="1:8" x14ac:dyDescent="0.25">
      <c r="A140" s="94" t="s">
        <v>352</v>
      </c>
      <c r="B140" s="95" t="s">
        <v>241</v>
      </c>
      <c r="C140" s="83"/>
      <c r="D140" s="83">
        <f>D141+D147</f>
        <v>1817250</v>
      </c>
      <c r="E140" s="96">
        <f t="shared" ref="E140:F140" si="50">E141+E147</f>
        <v>539444.46</v>
      </c>
      <c r="F140" s="83">
        <f t="shared" si="50"/>
        <v>2356694.46</v>
      </c>
      <c r="H140" s="80"/>
    </row>
    <row r="141" spans="1:8" x14ac:dyDescent="0.25">
      <c r="A141" s="46" t="s">
        <v>538</v>
      </c>
      <c r="B141" s="47" t="s">
        <v>242</v>
      </c>
      <c r="C141" s="52"/>
      <c r="D141" s="45">
        <f>D142+D144</f>
        <v>10556</v>
      </c>
      <c r="E141" s="72">
        <f t="shared" ref="E141:F141" si="51">E142+E144</f>
        <v>-10556</v>
      </c>
      <c r="F141" s="45">
        <f t="shared" si="51"/>
        <v>0</v>
      </c>
    </row>
    <row r="142" spans="1:8" ht="30" x14ac:dyDescent="0.25">
      <c r="A142" s="50" t="s">
        <v>602</v>
      </c>
      <c r="B142" s="51" t="s">
        <v>603</v>
      </c>
      <c r="C142" s="52"/>
      <c r="D142" s="52">
        <f>D143</f>
        <v>1056</v>
      </c>
      <c r="E142" s="77">
        <f t="shared" ref="E142:F142" si="52">E143</f>
        <v>-1056</v>
      </c>
      <c r="F142" s="52">
        <f t="shared" si="52"/>
        <v>0</v>
      </c>
    </row>
    <row r="143" spans="1:8" x14ac:dyDescent="0.25">
      <c r="A143" s="50" t="s">
        <v>579</v>
      </c>
      <c r="B143" s="51"/>
      <c r="C143" s="43">
        <v>200</v>
      </c>
      <c r="D143" s="43">
        <f>378+678</f>
        <v>1056</v>
      </c>
      <c r="E143" s="71">
        <f t="shared" si="32"/>
        <v>-1056</v>
      </c>
      <c r="F143" s="71"/>
    </row>
    <row r="144" spans="1:8" x14ac:dyDescent="0.25">
      <c r="A144" s="50" t="s">
        <v>353</v>
      </c>
      <c r="B144" s="51" t="s">
        <v>243</v>
      </c>
      <c r="C144" s="52"/>
      <c r="D144" s="54">
        <f>D145+D146</f>
        <v>9500</v>
      </c>
      <c r="E144" s="73">
        <f t="shared" ref="E144:F144" si="53">E145+E146</f>
        <v>-9500</v>
      </c>
      <c r="F144" s="54">
        <f t="shared" si="53"/>
        <v>0</v>
      </c>
    </row>
    <row r="145" spans="1:6" ht="14.25" customHeight="1" x14ac:dyDescent="0.25">
      <c r="A145" s="50" t="s">
        <v>579</v>
      </c>
      <c r="B145" s="51"/>
      <c r="C145" s="52">
        <v>200</v>
      </c>
      <c r="D145" s="54">
        <f>3400+6100</f>
        <v>9500</v>
      </c>
      <c r="E145" s="71">
        <f t="shared" si="32"/>
        <v>-9500</v>
      </c>
      <c r="F145" s="71"/>
    </row>
    <row r="146" spans="1:6" hidden="1" x14ac:dyDescent="0.25">
      <c r="A146" s="50" t="s">
        <v>577</v>
      </c>
      <c r="B146" s="51"/>
      <c r="C146" s="52">
        <v>600</v>
      </c>
      <c r="D146" s="55"/>
      <c r="E146" s="71">
        <f t="shared" si="32"/>
        <v>0</v>
      </c>
      <c r="F146" s="71"/>
    </row>
    <row r="147" spans="1:6" x14ac:dyDescent="0.25">
      <c r="A147" s="46" t="s">
        <v>539</v>
      </c>
      <c r="B147" s="47" t="s">
        <v>244</v>
      </c>
      <c r="C147" s="52"/>
      <c r="D147" s="45">
        <f>D150+D153+D156+D159</f>
        <v>1806694</v>
      </c>
      <c r="E147" s="72">
        <f>E150+E153+E156+E159+E148</f>
        <v>550000.46</v>
      </c>
      <c r="F147" s="72">
        <f>F150+F153+F156+F159+F148</f>
        <v>2356694.46</v>
      </c>
    </row>
    <row r="148" spans="1:6" ht="31.5" x14ac:dyDescent="0.25">
      <c r="A148" s="109" t="s">
        <v>706</v>
      </c>
      <c r="B148" s="47" t="s">
        <v>705</v>
      </c>
      <c r="C148" s="52"/>
      <c r="D148" s="45"/>
      <c r="E148" s="72">
        <f>E149</f>
        <v>550000</v>
      </c>
      <c r="F148" s="45">
        <f>F149</f>
        <v>550000</v>
      </c>
    </row>
    <row r="149" spans="1:6" x14ac:dyDescent="0.25">
      <c r="A149" s="50" t="s">
        <v>578</v>
      </c>
      <c r="B149" s="47"/>
      <c r="C149" s="52">
        <v>300</v>
      </c>
      <c r="D149" s="45"/>
      <c r="E149" s="72">
        <f>F149-D149</f>
        <v>550000</v>
      </c>
      <c r="F149" s="45">
        <v>550000</v>
      </c>
    </row>
    <row r="150" spans="1:6" ht="30" x14ac:dyDescent="0.25">
      <c r="A150" s="50" t="s">
        <v>604</v>
      </c>
      <c r="B150" s="51" t="s">
        <v>605</v>
      </c>
      <c r="C150" s="52"/>
      <c r="D150" s="52">
        <f>D151</f>
        <v>12769</v>
      </c>
      <c r="E150" s="77">
        <f>E151+E152</f>
        <v>0.45999999999912689</v>
      </c>
      <c r="F150" s="77">
        <f>F151+F152</f>
        <v>12769.46</v>
      </c>
    </row>
    <row r="151" spans="1:6" x14ac:dyDescent="0.25">
      <c r="A151" s="50" t="s">
        <v>578</v>
      </c>
      <c r="B151" s="51"/>
      <c r="C151" s="43">
        <v>300</v>
      </c>
      <c r="D151" s="43">
        <v>12769</v>
      </c>
      <c r="E151" s="71">
        <f t="shared" si="32"/>
        <v>-12769</v>
      </c>
      <c r="F151" s="71"/>
    </row>
    <row r="152" spans="1:6" x14ac:dyDescent="0.25">
      <c r="A152" s="50" t="s">
        <v>577</v>
      </c>
      <c r="B152" s="51"/>
      <c r="C152" s="43">
        <v>600</v>
      </c>
      <c r="D152" s="43"/>
      <c r="E152" s="71">
        <f t="shared" si="32"/>
        <v>12769.46</v>
      </c>
      <c r="F152" s="71">
        <v>12769.46</v>
      </c>
    </row>
    <row r="153" spans="1:6" ht="30" x14ac:dyDescent="0.25">
      <c r="A153" s="50" t="s">
        <v>307</v>
      </c>
      <c r="B153" s="51" t="s">
        <v>245</v>
      </c>
      <c r="C153" s="52"/>
      <c r="D153" s="43">
        <f>D154+D155</f>
        <v>114925</v>
      </c>
      <c r="E153" s="43">
        <f t="shared" ref="E153:F153" si="54">E154+E155</f>
        <v>0</v>
      </c>
      <c r="F153" s="43">
        <f t="shared" si="54"/>
        <v>114925</v>
      </c>
    </row>
    <row r="154" spans="1:6" x14ac:dyDescent="0.25">
      <c r="A154" s="50" t="s">
        <v>578</v>
      </c>
      <c r="B154" s="51"/>
      <c r="C154" s="52">
        <v>300</v>
      </c>
      <c r="D154" s="43">
        <v>114925</v>
      </c>
      <c r="E154" s="71">
        <f t="shared" si="32"/>
        <v>-114925</v>
      </c>
      <c r="F154" s="71"/>
    </row>
    <row r="155" spans="1:6" x14ac:dyDescent="0.25">
      <c r="A155" s="50" t="s">
        <v>577</v>
      </c>
      <c r="B155" s="51"/>
      <c r="C155" s="52">
        <v>600</v>
      </c>
      <c r="D155" s="43"/>
      <c r="E155" s="71">
        <f>F155-D155</f>
        <v>114925</v>
      </c>
      <c r="F155" s="71">
        <v>114925</v>
      </c>
    </row>
    <row r="156" spans="1:6" ht="40.5" customHeight="1" x14ac:dyDescent="0.25">
      <c r="A156" s="50" t="s">
        <v>595</v>
      </c>
      <c r="B156" s="51" t="s">
        <v>246</v>
      </c>
      <c r="C156" s="52"/>
      <c r="D156" s="43">
        <f>D157+D158</f>
        <v>1643000</v>
      </c>
      <c r="E156" s="43">
        <f t="shared" ref="E156:F156" si="55">E157+E158</f>
        <v>0</v>
      </c>
      <c r="F156" s="43">
        <f t="shared" si="55"/>
        <v>1643000</v>
      </c>
    </row>
    <row r="157" spans="1:6" ht="15" customHeight="1" x14ac:dyDescent="0.25">
      <c r="A157" s="50" t="s">
        <v>578</v>
      </c>
      <c r="B157" s="51"/>
      <c r="C157" s="52">
        <v>300</v>
      </c>
      <c r="D157" s="43">
        <v>1643000</v>
      </c>
      <c r="E157" s="71">
        <f t="shared" ref="E157:E254" si="56">F157-D157</f>
        <v>-462200</v>
      </c>
      <c r="F157" s="71">
        <f>1178200+2600</f>
        <v>1180800</v>
      </c>
    </row>
    <row r="158" spans="1:6" ht="15" customHeight="1" x14ac:dyDescent="0.25">
      <c r="A158" s="50" t="s">
        <v>577</v>
      </c>
      <c r="B158" s="51"/>
      <c r="C158" s="52">
        <v>600</v>
      </c>
      <c r="D158" s="43"/>
      <c r="E158" s="71">
        <f t="shared" si="56"/>
        <v>462200</v>
      </c>
      <c r="F158" s="71">
        <f>464800-2600</f>
        <v>462200</v>
      </c>
    </row>
    <row r="159" spans="1:6" x14ac:dyDescent="0.25">
      <c r="A159" s="50" t="s">
        <v>354</v>
      </c>
      <c r="B159" s="51" t="s">
        <v>247</v>
      </c>
      <c r="C159" s="52"/>
      <c r="D159" s="43">
        <f>D160</f>
        <v>36000</v>
      </c>
      <c r="E159" s="73">
        <f t="shared" ref="E159:F159" si="57">E160</f>
        <v>0</v>
      </c>
      <c r="F159" s="43">
        <f t="shared" si="57"/>
        <v>36000</v>
      </c>
    </row>
    <row r="160" spans="1:6" x14ac:dyDescent="0.25">
      <c r="A160" s="50" t="s">
        <v>578</v>
      </c>
      <c r="B160" s="51"/>
      <c r="C160" s="52">
        <v>300</v>
      </c>
      <c r="D160" s="43">
        <v>36000</v>
      </c>
      <c r="E160" s="71">
        <f t="shared" si="56"/>
        <v>0</v>
      </c>
      <c r="F160" s="71">
        <v>36000</v>
      </c>
    </row>
    <row r="161" spans="1:6" ht="28.5" customHeight="1" x14ac:dyDescent="0.25">
      <c r="A161" s="90" t="s">
        <v>355</v>
      </c>
      <c r="B161" s="91" t="s">
        <v>411</v>
      </c>
      <c r="C161" s="83"/>
      <c r="D161" s="83">
        <f>D162+D165</f>
        <v>55000</v>
      </c>
      <c r="E161" s="84">
        <f>E162+E165</f>
        <v>0</v>
      </c>
      <c r="F161" s="83">
        <f t="shared" ref="F161" si="58">F162+F165</f>
        <v>55000</v>
      </c>
    </row>
    <row r="162" spans="1:6" x14ac:dyDescent="0.25">
      <c r="A162" s="46" t="s">
        <v>524</v>
      </c>
      <c r="B162" s="47" t="s">
        <v>525</v>
      </c>
      <c r="C162" s="43"/>
      <c r="D162" s="45">
        <f>D163</f>
        <v>5000</v>
      </c>
      <c r="E162" s="72">
        <f t="shared" ref="E162:F163" si="59">E163</f>
        <v>0</v>
      </c>
      <c r="F162" s="45">
        <f t="shared" si="59"/>
        <v>5000</v>
      </c>
    </row>
    <row r="163" spans="1:6" x14ac:dyDescent="0.25">
      <c r="A163" s="50" t="s">
        <v>356</v>
      </c>
      <c r="B163" s="51" t="s">
        <v>526</v>
      </c>
      <c r="C163" s="43"/>
      <c r="D163" s="43">
        <f>D164</f>
        <v>5000</v>
      </c>
      <c r="E163" s="73">
        <f t="shared" si="59"/>
        <v>0</v>
      </c>
      <c r="F163" s="43">
        <f t="shared" si="59"/>
        <v>5000</v>
      </c>
    </row>
    <row r="164" spans="1:6" x14ac:dyDescent="0.25">
      <c r="A164" s="50" t="s">
        <v>579</v>
      </c>
      <c r="B164" s="51"/>
      <c r="C164" s="43">
        <v>200</v>
      </c>
      <c r="D164" s="43">
        <v>5000</v>
      </c>
      <c r="E164" s="71">
        <f t="shared" si="56"/>
        <v>0</v>
      </c>
      <c r="F164" s="71">
        <v>5000</v>
      </c>
    </row>
    <row r="165" spans="1:6" ht="30" x14ac:dyDescent="0.25">
      <c r="A165" s="46" t="s">
        <v>529</v>
      </c>
      <c r="B165" s="47" t="s">
        <v>528</v>
      </c>
      <c r="C165" s="43"/>
      <c r="D165" s="45">
        <f>D166</f>
        <v>50000</v>
      </c>
      <c r="E165" s="72">
        <f t="shared" ref="E165:F166" si="60">E166</f>
        <v>0</v>
      </c>
      <c r="F165" s="45">
        <f t="shared" si="60"/>
        <v>50000</v>
      </c>
    </row>
    <row r="166" spans="1:6" x14ac:dyDescent="0.25">
      <c r="A166" s="50" t="s">
        <v>356</v>
      </c>
      <c r="B166" s="51" t="s">
        <v>527</v>
      </c>
      <c r="C166" s="43"/>
      <c r="D166" s="43">
        <f>D167</f>
        <v>50000</v>
      </c>
      <c r="E166" s="73">
        <f t="shared" si="60"/>
        <v>0</v>
      </c>
      <c r="F166" s="43">
        <f t="shared" si="60"/>
        <v>50000</v>
      </c>
    </row>
    <row r="167" spans="1:6" x14ac:dyDescent="0.25">
      <c r="A167" s="50" t="s">
        <v>577</v>
      </c>
      <c r="B167" s="51"/>
      <c r="C167" s="43">
        <v>600</v>
      </c>
      <c r="D167" s="43">
        <v>50000</v>
      </c>
      <c r="E167" s="71">
        <f t="shared" si="56"/>
        <v>0</v>
      </c>
      <c r="F167" s="71">
        <v>50000</v>
      </c>
    </row>
    <row r="168" spans="1:6" ht="35.25" customHeight="1" x14ac:dyDescent="0.25">
      <c r="A168" s="90" t="s">
        <v>621</v>
      </c>
      <c r="B168" s="91" t="s">
        <v>622</v>
      </c>
      <c r="C168" s="92"/>
      <c r="D168" s="92"/>
      <c r="E168" s="98">
        <f t="shared" si="56"/>
        <v>5000</v>
      </c>
      <c r="F168" s="98">
        <f>F169</f>
        <v>5000</v>
      </c>
    </row>
    <row r="169" spans="1:6" x14ac:dyDescent="0.25">
      <c r="A169" s="46" t="s">
        <v>623</v>
      </c>
      <c r="B169" s="51" t="s">
        <v>624</v>
      </c>
      <c r="C169" s="43"/>
      <c r="D169" s="43"/>
      <c r="E169" s="71">
        <f t="shared" si="56"/>
        <v>5000</v>
      </c>
      <c r="F169" s="71">
        <f>F170</f>
        <v>5000</v>
      </c>
    </row>
    <row r="170" spans="1:6" x14ac:dyDescent="0.25">
      <c r="A170" s="50" t="s">
        <v>625</v>
      </c>
      <c r="B170" s="51" t="s">
        <v>626</v>
      </c>
      <c r="C170" s="43"/>
      <c r="D170" s="43"/>
      <c r="E170" s="71">
        <f t="shared" si="56"/>
        <v>5000</v>
      </c>
      <c r="F170" s="71">
        <f>F171</f>
        <v>5000</v>
      </c>
    </row>
    <row r="171" spans="1:6" x14ac:dyDescent="0.25">
      <c r="A171" s="50" t="s">
        <v>579</v>
      </c>
      <c r="B171" s="51"/>
      <c r="C171" s="43">
        <v>200</v>
      </c>
      <c r="D171" s="43"/>
      <c r="E171" s="71">
        <f t="shared" si="56"/>
        <v>5000</v>
      </c>
      <c r="F171" s="71">
        <v>5000</v>
      </c>
    </row>
    <row r="172" spans="1:6" x14ac:dyDescent="0.25">
      <c r="A172" s="85" t="s">
        <v>627</v>
      </c>
      <c r="B172" s="103" t="s">
        <v>628</v>
      </c>
      <c r="C172" s="87"/>
      <c r="D172" s="87"/>
      <c r="E172" s="104">
        <f t="shared" si="56"/>
        <v>13000</v>
      </c>
      <c r="F172" s="104">
        <f>F173</f>
        <v>13000</v>
      </c>
    </row>
    <row r="173" spans="1:6" x14ac:dyDescent="0.25">
      <c r="A173" s="90" t="s">
        <v>629</v>
      </c>
      <c r="B173" s="91" t="s">
        <v>630</v>
      </c>
      <c r="C173" s="83"/>
      <c r="D173" s="83"/>
      <c r="E173" s="97">
        <f t="shared" si="56"/>
        <v>13000</v>
      </c>
      <c r="F173" s="97">
        <f>F174</f>
        <v>13000</v>
      </c>
    </row>
    <row r="174" spans="1:6" x14ac:dyDescent="0.25">
      <c r="A174" s="46" t="s">
        <v>631</v>
      </c>
      <c r="B174" s="47" t="s">
        <v>632</v>
      </c>
      <c r="C174" s="43"/>
      <c r="D174" s="43"/>
      <c r="E174" s="71">
        <f t="shared" si="56"/>
        <v>13000</v>
      </c>
      <c r="F174" s="71">
        <f>F175</f>
        <v>13000</v>
      </c>
    </row>
    <row r="175" spans="1:6" x14ac:dyDescent="0.25">
      <c r="A175" s="50" t="s">
        <v>633</v>
      </c>
      <c r="B175" s="51" t="s">
        <v>634</v>
      </c>
      <c r="C175" s="43"/>
      <c r="D175" s="43"/>
      <c r="E175" s="71">
        <f t="shared" si="56"/>
        <v>13000</v>
      </c>
      <c r="F175" s="71">
        <f>F176</f>
        <v>13000</v>
      </c>
    </row>
    <row r="176" spans="1:6" x14ac:dyDescent="0.25">
      <c r="A176" s="50" t="s">
        <v>577</v>
      </c>
      <c r="B176" s="51"/>
      <c r="C176" s="43">
        <v>600</v>
      </c>
      <c r="D176" s="43"/>
      <c r="E176" s="71">
        <f t="shared" si="56"/>
        <v>13000</v>
      </c>
      <c r="F176" s="71">
        <v>13000</v>
      </c>
    </row>
    <row r="177" spans="1:6" ht="29.25" x14ac:dyDescent="0.25">
      <c r="A177" s="105" t="s">
        <v>388</v>
      </c>
      <c r="B177" s="103" t="s">
        <v>248</v>
      </c>
      <c r="C177" s="87"/>
      <c r="D177" s="88">
        <f>D178</f>
        <v>298000</v>
      </c>
      <c r="E177" s="89">
        <f t="shared" ref="E177:F180" si="61">E178</f>
        <v>0</v>
      </c>
      <c r="F177" s="88">
        <f t="shared" si="61"/>
        <v>298000</v>
      </c>
    </row>
    <row r="178" spans="1:6" ht="30" x14ac:dyDescent="0.25">
      <c r="A178" s="99" t="s">
        <v>614</v>
      </c>
      <c r="B178" s="91" t="s">
        <v>249</v>
      </c>
      <c r="C178" s="83"/>
      <c r="D178" s="92">
        <f>D179</f>
        <v>298000</v>
      </c>
      <c r="E178" s="93">
        <f t="shared" si="61"/>
        <v>0</v>
      </c>
      <c r="F178" s="93">
        <f t="shared" si="61"/>
        <v>298000</v>
      </c>
    </row>
    <row r="179" spans="1:6" x14ac:dyDescent="0.25">
      <c r="A179" s="56" t="s">
        <v>437</v>
      </c>
      <c r="B179" s="47" t="s">
        <v>250</v>
      </c>
      <c r="C179" s="43"/>
      <c r="D179" s="45">
        <f>D180</f>
        <v>298000</v>
      </c>
      <c r="E179" s="72">
        <f t="shared" si="61"/>
        <v>0</v>
      </c>
      <c r="F179" s="72">
        <f t="shared" si="61"/>
        <v>298000</v>
      </c>
    </row>
    <row r="180" spans="1:6" x14ac:dyDescent="0.25">
      <c r="A180" s="57" t="s">
        <v>387</v>
      </c>
      <c r="B180" s="51" t="s">
        <v>438</v>
      </c>
      <c r="C180" s="43"/>
      <c r="D180" s="43">
        <f>D181</f>
        <v>298000</v>
      </c>
      <c r="E180" s="73">
        <f t="shared" si="61"/>
        <v>0</v>
      </c>
      <c r="F180" s="73">
        <f t="shared" si="61"/>
        <v>298000</v>
      </c>
    </row>
    <row r="181" spans="1:6" x14ac:dyDescent="0.25">
      <c r="A181" s="50" t="s">
        <v>579</v>
      </c>
      <c r="B181" s="51"/>
      <c r="C181" s="43">
        <v>200</v>
      </c>
      <c r="D181" s="43">
        <v>298000</v>
      </c>
      <c r="E181" s="71">
        <f t="shared" si="56"/>
        <v>0</v>
      </c>
      <c r="F181" s="71">
        <v>298000</v>
      </c>
    </row>
    <row r="182" spans="1:6" ht="29.25" x14ac:dyDescent="0.25">
      <c r="A182" s="85" t="s">
        <v>357</v>
      </c>
      <c r="B182" s="103" t="s">
        <v>251</v>
      </c>
      <c r="C182" s="87"/>
      <c r="D182" s="88">
        <f>D183+D187</f>
        <v>82025</v>
      </c>
      <c r="E182" s="89">
        <f>E183+E187+E193</f>
        <v>119562</v>
      </c>
      <c r="F182" s="89">
        <f>F183+F187+F193</f>
        <v>201587</v>
      </c>
    </row>
    <row r="183" spans="1:6" ht="30" x14ac:dyDescent="0.25">
      <c r="A183" s="90" t="s">
        <v>358</v>
      </c>
      <c r="B183" s="91" t="s">
        <v>252</v>
      </c>
      <c r="C183" s="83"/>
      <c r="D183" s="92">
        <f>D184</f>
        <v>15000</v>
      </c>
      <c r="E183" s="93">
        <f t="shared" ref="E183:F185" si="62">E184</f>
        <v>0</v>
      </c>
      <c r="F183" s="93">
        <f t="shared" si="62"/>
        <v>15000</v>
      </c>
    </row>
    <row r="184" spans="1:6" ht="30" x14ac:dyDescent="0.25">
      <c r="A184" s="46" t="s">
        <v>439</v>
      </c>
      <c r="B184" s="47" t="s">
        <v>253</v>
      </c>
      <c r="C184" s="43"/>
      <c r="D184" s="45">
        <f>D185</f>
        <v>15000</v>
      </c>
      <c r="E184" s="72">
        <f t="shared" si="62"/>
        <v>0</v>
      </c>
      <c r="F184" s="72">
        <f t="shared" si="62"/>
        <v>15000</v>
      </c>
    </row>
    <row r="185" spans="1:6" ht="22.5" customHeight="1" x14ac:dyDescent="0.25">
      <c r="A185" s="50" t="s">
        <v>359</v>
      </c>
      <c r="B185" s="51" t="s">
        <v>616</v>
      </c>
      <c r="C185" s="43"/>
      <c r="D185" s="43">
        <f>D186</f>
        <v>15000</v>
      </c>
      <c r="E185" s="73">
        <f t="shared" si="62"/>
        <v>0</v>
      </c>
      <c r="F185" s="73">
        <f t="shared" si="62"/>
        <v>15000</v>
      </c>
    </row>
    <row r="186" spans="1:6" ht="15" customHeight="1" x14ac:dyDescent="0.25">
      <c r="A186" s="50" t="s">
        <v>579</v>
      </c>
      <c r="B186" s="51"/>
      <c r="C186" s="43">
        <v>200</v>
      </c>
      <c r="D186" s="43">
        <v>15000</v>
      </c>
      <c r="E186" s="71">
        <f t="shared" si="56"/>
        <v>0</v>
      </c>
      <c r="F186" s="71">
        <v>15000</v>
      </c>
    </row>
    <row r="187" spans="1:6" ht="27.75" customHeight="1" x14ac:dyDescent="0.25">
      <c r="A187" s="90" t="s">
        <v>10</v>
      </c>
      <c r="B187" s="91" t="s">
        <v>254</v>
      </c>
      <c r="C187" s="83"/>
      <c r="D187" s="92">
        <f>D189+D191</f>
        <v>67025</v>
      </c>
      <c r="E187" s="93">
        <f t="shared" ref="E187:F187" si="63">E189+E191</f>
        <v>0</v>
      </c>
      <c r="F187" s="96">
        <f t="shared" si="63"/>
        <v>67025</v>
      </c>
    </row>
    <row r="188" spans="1:6" ht="30" customHeight="1" x14ac:dyDescent="0.25">
      <c r="A188" s="46" t="s">
        <v>479</v>
      </c>
      <c r="B188" s="58" t="s">
        <v>255</v>
      </c>
      <c r="C188" s="52"/>
      <c r="D188" s="45">
        <f>D189</f>
        <v>6703</v>
      </c>
      <c r="E188" s="72">
        <f t="shared" ref="E188:F189" si="64">E189</f>
        <v>0</v>
      </c>
      <c r="F188" s="72">
        <f t="shared" si="64"/>
        <v>6703</v>
      </c>
    </row>
    <row r="189" spans="1:6" ht="32.25" customHeight="1" x14ac:dyDescent="0.25">
      <c r="A189" s="50" t="s">
        <v>606</v>
      </c>
      <c r="B189" s="59" t="s">
        <v>607</v>
      </c>
      <c r="C189" s="52"/>
      <c r="D189" s="52">
        <f>D190</f>
        <v>6703</v>
      </c>
      <c r="E189" s="77">
        <f t="shared" si="64"/>
        <v>0</v>
      </c>
      <c r="F189" s="77">
        <f t="shared" si="64"/>
        <v>6703</v>
      </c>
    </row>
    <row r="190" spans="1:6" ht="15.75" customHeight="1" x14ac:dyDescent="0.25">
      <c r="A190" s="50" t="s">
        <v>577</v>
      </c>
      <c r="B190" s="59"/>
      <c r="C190" s="52">
        <v>600</v>
      </c>
      <c r="D190" s="43">
        <f>9286-2583</f>
        <v>6703</v>
      </c>
      <c r="E190" s="71">
        <f t="shared" si="56"/>
        <v>0</v>
      </c>
      <c r="F190" s="71">
        <v>6703</v>
      </c>
    </row>
    <row r="191" spans="1:6" ht="32.25" customHeight="1" x14ac:dyDescent="0.25">
      <c r="A191" s="60" t="s">
        <v>481</v>
      </c>
      <c r="B191" s="59" t="s">
        <v>480</v>
      </c>
      <c r="C191" s="52"/>
      <c r="D191" s="43">
        <f>D192</f>
        <v>60322</v>
      </c>
      <c r="E191" s="73">
        <f t="shared" ref="E191:F191" si="65">E192</f>
        <v>0</v>
      </c>
      <c r="F191" s="73">
        <f t="shared" si="65"/>
        <v>60322</v>
      </c>
    </row>
    <row r="192" spans="1:6" ht="19.5" customHeight="1" x14ac:dyDescent="0.25">
      <c r="A192" s="50" t="s">
        <v>577</v>
      </c>
      <c r="B192" s="59"/>
      <c r="C192" s="52">
        <v>600</v>
      </c>
      <c r="D192" s="43">
        <f>83574-23252</f>
        <v>60322</v>
      </c>
      <c r="E192" s="71">
        <f t="shared" si="56"/>
        <v>0</v>
      </c>
      <c r="F192" s="71">
        <v>60322</v>
      </c>
    </row>
    <row r="193" spans="1:7" ht="28.5" customHeight="1" x14ac:dyDescent="0.25">
      <c r="A193" s="90" t="s">
        <v>635</v>
      </c>
      <c r="B193" s="100" t="s">
        <v>636</v>
      </c>
      <c r="C193" s="92"/>
      <c r="D193" s="92"/>
      <c r="E193" s="98">
        <f t="shared" si="56"/>
        <v>119562</v>
      </c>
      <c r="F193" s="98">
        <f>F194</f>
        <v>119562</v>
      </c>
    </row>
    <row r="194" spans="1:7" ht="27.75" customHeight="1" x14ac:dyDescent="0.25">
      <c r="A194" s="46" t="s">
        <v>637</v>
      </c>
      <c r="B194" s="59" t="s">
        <v>638</v>
      </c>
      <c r="C194" s="52"/>
      <c r="D194" s="43"/>
      <c r="E194" s="71">
        <f t="shared" si="56"/>
        <v>119562</v>
      </c>
      <c r="F194" s="71">
        <f>F195</f>
        <v>119562</v>
      </c>
    </row>
    <row r="195" spans="1:7" ht="27.75" customHeight="1" x14ac:dyDescent="0.25">
      <c r="A195" s="50" t="s">
        <v>639</v>
      </c>
      <c r="B195" s="59" t="s">
        <v>640</v>
      </c>
      <c r="C195" s="52"/>
      <c r="D195" s="43"/>
      <c r="E195" s="71">
        <f t="shared" si="56"/>
        <v>119562</v>
      </c>
      <c r="F195" s="71">
        <f>F196</f>
        <v>119562</v>
      </c>
    </row>
    <row r="196" spans="1:7" ht="19.5" customHeight="1" x14ac:dyDescent="0.25">
      <c r="A196" s="50" t="s">
        <v>579</v>
      </c>
      <c r="B196" s="59"/>
      <c r="C196" s="52">
        <v>200</v>
      </c>
      <c r="D196" s="43"/>
      <c r="E196" s="71">
        <f t="shared" si="56"/>
        <v>119562</v>
      </c>
      <c r="F196" s="71">
        <v>119562</v>
      </c>
    </row>
    <row r="197" spans="1:7" ht="43.5" x14ac:dyDescent="0.25">
      <c r="A197" s="85" t="s">
        <v>360</v>
      </c>
      <c r="B197" s="103" t="s">
        <v>256</v>
      </c>
      <c r="C197" s="87"/>
      <c r="D197" s="88">
        <f>D198+D202</f>
        <v>1147000</v>
      </c>
      <c r="E197" s="89">
        <f t="shared" ref="E197:F197" si="66">E198+E202</f>
        <v>0</v>
      </c>
      <c r="F197" s="88">
        <f t="shared" si="66"/>
        <v>1147000</v>
      </c>
    </row>
    <row r="198" spans="1:7" ht="30" x14ac:dyDescent="0.25">
      <c r="A198" s="90" t="s">
        <v>361</v>
      </c>
      <c r="B198" s="91" t="s">
        <v>257</v>
      </c>
      <c r="C198" s="83"/>
      <c r="D198" s="92">
        <f>D199</f>
        <v>30000</v>
      </c>
      <c r="E198" s="93">
        <f t="shared" ref="E198:F200" si="67">E199</f>
        <v>0</v>
      </c>
      <c r="F198" s="93">
        <f t="shared" si="67"/>
        <v>30000</v>
      </c>
    </row>
    <row r="199" spans="1:7" ht="45" x14ac:dyDescent="0.25">
      <c r="A199" s="46" t="s">
        <v>596</v>
      </c>
      <c r="B199" s="47" t="s">
        <v>428</v>
      </c>
      <c r="C199" s="43"/>
      <c r="D199" s="45">
        <f>D200</f>
        <v>30000</v>
      </c>
      <c r="E199" s="72">
        <f t="shared" si="67"/>
        <v>0</v>
      </c>
      <c r="F199" s="72">
        <f t="shared" si="67"/>
        <v>30000</v>
      </c>
    </row>
    <row r="200" spans="1:7" ht="27.75" customHeight="1" x14ac:dyDescent="0.25">
      <c r="A200" s="50" t="s">
        <v>362</v>
      </c>
      <c r="B200" s="51" t="s">
        <v>483</v>
      </c>
      <c r="C200" s="43"/>
      <c r="D200" s="43">
        <f>D201</f>
        <v>30000</v>
      </c>
      <c r="E200" s="73">
        <f t="shared" si="67"/>
        <v>0</v>
      </c>
      <c r="F200" s="73">
        <f t="shared" si="67"/>
        <v>30000</v>
      </c>
    </row>
    <row r="201" spans="1:7" ht="15.75" customHeight="1" x14ac:dyDescent="0.25">
      <c r="A201" s="50" t="s">
        <v>579</v>
      </c>
      <c r="B201" s="51"/>
      <c r="C201" s="43">
        <v>200</v>
      </c>
      <c r="D201" s="43">
        <v>30000</v>
      </c>
      <c r="E201" s="71">
        <f t="shared" si="56"/>
        <v>0</v>
      </c>
      <c r="F201" s="71">
        <v>30000</v>
      </c>
    </row>
    <row r="202" spans="1:7" ht="24.75" customHeight="1" x14ac:dyDescent="0.25">
      <c r="A202" s="90" t="s">
        <v>363</v>
      </c>
      <c r="B202" s="91" t="s">
        <v>258</v>
      </c>
      <c r="C202" s="83"/>
      <c r="D202" s="92">
        <f>D203</f>
        <v>1117000</v>
      </c>
      <c r="E202" s="93">
        <f t="shared" ref="E202:F203" si="68">E203</f>
        <v>0</v>
      </c>
      <c r="F202" s="93">
        <f t="shared" si="68"/>
        <v>1117000</v>
      </c>
    </row>
    <row r="203" spans="1:7" ht="32.25" customHeight="1" x14ac:dyDescent="0.25">
      <c r="A203" s="46" t="s">
        <v>441</v>
      </c>
      <c r="B203" s="47" t="s">
        <v>440</v>
      </c>
      <c r="C203" s="43"/>
      <c r="D203" s="45">
        <f>D204</f>
        <v>1117000</v>
      </c>
      <c r="E203" s="72">
        <f t="shared" si="68"/>
        <v>0</v>
      </c>
      <c r="F203" s="72">
        <f t="shared" si="68"/>
        <v>1117000</v>
      </c>
    </row>
    <row r="204" spans="1:7" x14ac:dyDescent="0.25">
      <c r="A204" s="50" t="s">
        <v>364</v>
      </c>
      <c r="B204" s="51" t="s">
        <v>482</v>
      </c>
      <c r="C204" s="43"/>
      <c r="D204" s="43">
        <f>D205+D206</f>
        <v>1117000</v>
      </c>
      <c r="E204" s="73">
        <f t="shared" ref="E204:F204" si="69">E205+E206</f>
        <v>0</v>
      </c>
      <c r="F204" s="73">
        <f t="shared" si="69"/>
        <v>1117000</v>
      </c>
    </row>
    <row r="205" spans="1:7" ht="30" x14ac:dyDescent="0.25">
      <c r="A205" s="50" t="s">
        <v>580</v>
      </c>
      <c r="B205" s="51"/>
      <c r="C205" s="43">
        <v>100</v>
      </c>
      <c r="D205" s="43">
        <v>1005400</v>
      </c>
      <c r="E205" s="71">
        <f t="shared" si="56"/>
        <v>1000</v>
      </c>
      <c r="F205" s="71">
        <v>1006400</v>
      </c>
    </row>
    <row r="206" spans="1:7" x14ac:dyDescent="0.25">
      <c r="A206" s="50" t="s">
        <v>579</v>
      </c>
      <c r="B206" s="51"/>
      <c r="C206" s="43">
        <v>200</v>
      </c>
      <c r="D206" s="43">
        <v>111600</v>
      </c>
      <c r="E206" s="71">
        <f t="shared" si="56"/>
        <v>-1000</v>
      </c>
      <c r="F206" s="71">
        <v>110600</v>
      </c>
    </row>
    <row r="207" spans="1:7" x14ac:dyDescent="0.25">
      <c r="A207" s="85" t="s">
        <v>365</v>
      </c>
      <c r="B207" s="103" t="s">
        <v>259</v>
      </c>
      <c r="C207" s="87"/>
      <c r="D207" s="88">
        <f>D208+D255</f>
        <v>22216668</v>
      </c>
      <c r="E207" s="88">
        <f t="shared" ref="E207:F207" si="70">E208+E255</f>
        <v>3227701</v>
      </c>
      <c r="F207" s="88">
        <f t="shared" si="70"/>
        <v>25444369</v>
      </c>
    </row>
    <row r="208" spans="1:7" ht="30" x14ac:dyDescent="0.25">
      <c r="A208" s="90" t="s">
        <v>366</v>
      </c>
      <c r="B208" s="91" t="s">
        <v>260</v>
      </c>
      <c r="C208" s="83"/>
      <c r="D208" s="92">
        <f>D209+D218+D223+D244+D247+D252</f>
        <v>21916668</v>
      </c>
      <c r="E208" s="93">
        <f>E209+E218+E223+E244+E247+E252</f>
        <v>3227701</v>
      </c>
      <c r="F208" s="93">
        <f>F209+F218+F223+F244+F247+F252</f>
        <v>25144369</v>
      </c>
      <c r="G208" s="81"/>
    </row>
    <row r="209" spans="1:7" x14ac:dyDescent="0.25">
      <c r="A209" s="46" t="s">
        <v>265</v>
      </c>
      <c r="B209" s="47" t="s">
        <v>261</v>
      </c>
      <c r="C209" s="43"/>
      <c r="D209" s="45">
        <f>D212+D210</f>
        <v>3877700</v>
      </c>
      <c r="E209" s="72">
        <f>E212+E210+E214+E216</f>
        <v>6825</v>
      </c>
      <c r="F209" s="72">
        <f>F212+F210+F214+F216</f>
        <v>3884525</v>
      </c>
      <c r="G209" s="114"/>
    </row>
    <row r="210" spans="1:7" x14ac:dyDescent="0.25">
      <c r="A210" s="50" t="s">
        <v>683</v>
      </c>
      <c r="B210" s="51" t="s">
        <v>682</v>
      </c>
      <c r="C210" s="43"/>
      <c r="D210" s="43">
        <f>D211</f>
        <v>0</v>
      </c>
      <c r="E210" s="73">
        <f>E211</f>
        <v>3479159.3</v>
      </c>
      <c r="F210" s="43">
        <f t="shared" ref="F210" si="71">F211</f>
        <v>3479159.3</v>
      </c>
    </row>
    <row r="211" spans="1:7" x14ac:dyDescent="0.25">
      <c r="A211" s="50" t="s">
        <v>577</v>
      </c>
      <c r="B211" s="51"/>
      <c r="C211" s="43">
        <v>600</v>
      </c>
      <c r="D211" s="43"/>
      <c r="E211" s="73">
        <f>F211-D211</f>
        <v>3479159.3</v>
      </c>
      <c r="F211" s="43">
        <v>3479159.3</v>
      </c>
    </row>
    <row r="212" spans="1:7" x14ac:dyDescent="0.25">
      <c r="A212" s="50" t="s">
        <v>367</v>
      </c>
      <c r="B212" s="51" t="s">
        <v>514</v>
      </c>
      <c r="C212" s="43"/>
      <c r="D212" s="43">
        <f>D213</f>
        <v>3877700</v>
      </c>
      <c r="E212" s="73">
        <f t="shared" ref="E212:F212" si="72">E213</f>
        <v>-3479159.3</v>
      </c>
      <c r="F212" s="43">
        <f t="shared" si="72"/>
        <v>398540.7</v>
      </c>
    </row>
    <row r="213" spans="1:7" x14ac:dyDescent="0.25">
      <c r="A213" s="50" t="s">
        <v>577</v>
      </c>
      <c r="B213" s="51"/>
      <c r="C213" s="43">
        <v>600</v>
      </c>
      <c r="D213" s="43">
        <v>3877700</v>
      </c>
      <c r="E213" s="71">
        <f t="shared" si="56"/>
        <v>-3479159.3</v>
      </c>
      <c r="F213" s="71">
        <v>398540.7</v>
      </c>
    </row>
    <row r="214" spans="1:7" ht="31.5" x14ac:dyDescent="0.25">
      <c r="A214" s="109" t="s">
        <v>707</v>
      </c>
      <c r="B214" s="51" t="s">
        <v>708</v>
      </c>
      <c r="C214" s="43"/>
      <c r="D214" s="43"/>
      <c r="E214" s="71">
        <f>E215</f>
        <v>4781</v>
      </c>
      <c r="F214" s="71">
        <f>F215</f>
        <v>4781</v>
      </c>
    </row>
    <row r="215" spans="1:7" x14ac:dyDescent="0.25">
      <c r="A215" s="50" t="s">
        <v>577</v>
      </c>
      <c r="B215" s="51"/>
      <c r="C215" s="43">
        <v>600</v>
      </c>
      <c r="D215" s="43"/>
      <c r="E215" s="71">
        <f>F215-D215</f>
        <v>4781</v>
      </c>
      <c r="F215" s="71">
        <v>4781</v>
      </c>
    </row>
    <row r="216" spans="1:7" ht="31.5" x14ac:dyDescent="0.25">
      <c r="A216" s="109" t="s">
        <v>709</v>
      </c>
      <c r="B216" s="51" t="s">
        <v>710</v>
      </c>
      <c r="C216" s="43"/>
      <c r="D216" s="43"/>
      <c r="E216" s="71">
        <f>E217</f>
        <v>2044</v>
      </c>
      <c r="F216" s="71">
        <f>F217</f>
        <v>2044</v>
      </c>
    </row>
    <row r="217" spans="1:7" x14ac:dyDescent="0.25">
      <c r="A217" s="50" t="s">
        <v>577</v>
      </c>
      <c r="B217" s="51"/>
      <c r="C217" s="43">
        <v>600</v>
      </c>
      <c r="D217" s="43"/>
      <c r="E217" s="71">
        <f>F217-D217</f>
        <v>2044</v>
      </c>
      <c r="F217" s="71">
        <v>2044</v>
      </c>
    </row>
    <row r="218" spans="1:7" x14ac:dyDescent="0.25">
      <c r="A218" s="46" t="s">
        <v>266</v>
      </c>
      <c r="B218" s="47" t="s">
        <v>262</v>
      </c>
      <c r="C218" s="43"/>
      <c r="D218" s="45">
        <f>D221+D219</f>
        <v>6845423</v>
      </c>
      <c r="E218" s="72">
        <f>E221+E219</f>
        <v>80547</v>
      </c>
      <c r="F218" s="45">
        <f t="shared" ref="F218" si="73">F221+F219</f>
        <v>6925970</v>
      </c>
    </row>
    <row r="219" spans="1:7" x14ac:dyDescent="0.25">
      <c r="A219" s="50" t="s">
        <v>683</v>
      </c>
      <c r="B219" s="51" t="s">
        <v>684</v>
      </c>
      <c r="C219" s="43"/>
      <c r="D219" s="43">
        <f>D220</f>
        <v>0</v>
      </c>
      <c r="E219" s="43">
        <f t="shared" ref="E219:F219" si="74">E220</f>
        <v>6113689.1200000001</v>
      </c>
      <c r="F219" s="43">
        <f t="shared" si="74"/>
        <v>6113689.1200000001</v>
      </c>
    </row>
    <row r="220" spans="1:7" x14ac:dyDescent="0.25">
      <c r="A220" s="50" t="s">
        <v>577</v>
      </c>
      <c r="B220" s="51"/>
      <c r="C220" s="43">
        <v>600</v>
      </c>
      <c r="D220" s="43"/>
      <c r="E220" s="73">
        <f>F220-D220</f>
        <v>6113689.1200000001</v>
      </c>
      <c r="F220" s="43">
        <v>6113689.1200000001</v>
      </c>
    </row>
    <row r="221" spans="1:7" x14ac:dyDescent="0.25">
      <c r="A221" s="50" t="s">
        <v>308</v>
      </c>
      <c r="B221" s="51" t="s">
        <v>445</v>
      </c>
      <c r="C221" s="43"/>
      <c r="D221" s="43">
        <f>D222</f>
        <v>6845423</v>
      </c>
      <c r="E221" s="73">
        <f t="shared" ref="E221:F221" si="75">E222</f>
        <v>-6033142.1200000001</v>
      </c>
      <c r="F221" s="43">
        <f t="shared" si="75"/>
        <v>812280.88</v>
      </c>
    </row>
    <row r="222" spans="1:7" x14ac:dyDescent="0.25">
      <c r="A222" s="50" t="s">
        <v>577</v>
      </c>
      <c r="B222" s="51"/>
      <c r="C222" s="43">
        <v>600</v>
      </c>
      <c r="D222" s="43">
        <v>6845423</v>
      </c>
      <c r="E222" s="71">
        <f t="shared" si="56"/>
        <v>-6033142.1200000001</v>
      </c>
      <c r="F222" s="71">
        <v>812280.88</v>
      </c>
    </row>
    <row r="223" spans="1:7" x14ac:dyDescent="0.25">
      <c r="A223" s="46" t="s">
        <v>443</v>
      </c>
      <c r="B223" s="47" t="s">
        <v>263</v>
      </c>
      <c r="C223" s="52"/>
      <c r="D223" s="45">
        <f>D234+D236+D242+D240</f>
        <v>6666668</v>
      </c>
      <c r="E223" s="72">
        <f>E234+E236+E242+E240+E226+E228+E230+E232+E238+E224</f>
        <v>3140329</v>
      </c>
      <c r="F223" s="72">
        <f>F234+F236+F242+F240+F226+F228+F230+F232+F238+F224</f>
        <v>9806997</v>
      </c>
      <c r="G223" s="80"/>
    </row>
    <row r="224" spans="1:7" x14ac:dyDescent="0.25">
      <c r="A224" s="50" t="s">
        <v>730</v>
      </c>
      <c r="B224" s="47" t="s">
        <v>729</v>
      </c>
      <c r="C224" s="52"/>
      <c r="D224" s="45"/>
      <c r="E224" s="72">
        <f>E225</f>
        <v>403929</v>
      </c>
      <c r="F224" s="72">
        <f>F225</f>
        <v>403929</v>
      </c>
    </row>
    <row r="225" spans="1:6" x14ac:dyDescent="0.25">
      <c r="A225" s="50" t="s">
        <v>577</v>
      </c>
      <c r="B225" s="47"/>
      <c r="C225" s="52">
        <v>600</v>
      </c>
      <c r="D225" s="45"/>
      <c r="E225" s="72">
        <f>F225-D225</f>
        <v>403929</v>
      </c>
      <c r="F225" s="72">
        <v>403929</v>
      </c>
    </row>
    <row r="226" spans="1:6" ht="30" x14ac:dyDescent="0.25">
      <c r="A226" s="50" t="s">
        <v>641</v>
      </c>
      <c r="B226" s="51" t="s">
        <v>642</v>
      </c>
      <c r="C226" s="52"/>
      <c r="D226" s="45"/>
      <c r="E226" s="52">
        <f>E227</f>
        <v>1447600</v>
      </c>
      <c r="F226" s="43">
        <f>F227</f>
        <v>1447600</v>
      </c>
    </row>
    <row r="227" spans="1:6" x14ac:dyDescent="0.25">
      <c r="A227" s="50" t="s">
        <v>577</v>
      </c>
      <c r="B227" s="47"/>
      <c r="C227" s="52">
        <v>600</v>
      </c>
      <c r="D227" s="45"/>
      <c r="E227" s="52">
        <f>F227-D227</f>
        <v>1447600</v>
      </c>
      <c r="F227" s="43">
        <v>1447600</v>
      </c>
    </row>
    <row r="228" spans="1:6" ht="30" x14ac:dyDescent="0.25">
      <c r="A228" s="50" t="s">
        <v>643</v>
      </c>
      <c r="B228" s="51" t="s">
        <v>644</v>
      </c>
      <c r="C228" s="52"/>
      <c r="D228" s="45"/>
      <c r="E228" s="52">
        <f>E229</f>
        <v>549300</v>
      </c>
      <c r="F228" s="43">
        <f>F229</f>
        <v>549300</v>
      </c>
    </row>
    <row r="229" spans="1:6" x14ac:dyDescent="0.25">
      <c r="A229" s="50" t="s">
        <v>577</v>
      </c>
      <c r="B229" s="47"/>
      <c r="C229" s="52">
        <v>600</v>
      </c>
      <c r="D229" s="45"/>
      <c r="E229" s="52">
        <f>F229-D229</f>
        <v>549300</v>
      </c>
      <c r="F229" s="43">
        <v>549300</v>
      </c>
    </row>
    <row r="230" spans="1:6" ht="30" x14ac:dyDescent="0.25">
      <c r="A230" s="50" t="s">
        <v>645</v>
      </c>
      <c r="B230" s="51" t="s">
        <v>646</v>
      </c>
      <c r="C230" s="52"/>
      <c r="D230" s="45"/>
      <c r="E230" s="52">
        <f>E231</f>
        <v>650500</v>
      </c>
      <c r="F230" s="43">
        <f>F231</f>
        <v>650500</v>
      </c>
    </row>
    <row r="231" spans="1:6" x14ac:dyDescent="0.25">
      <c r="A231" s="50" t="s">
        <v>577</v>
      </c>
      <c r="B231" s="47"/>
      <c r="C231" s="52">
        <v>600</v>
      </c>
      <c r="D231" s="45"/>
      <c r="E231" s="52">
        <f>F231-D231</f>
        <v>650500</v>
      </c>
      <c r="F231" s="43">
        <v>650500</v>
      </c>
    </row>
    <row r="232" spans="1:6" ht="31.5" x14ac:dyDescent="0.25">
      <c r="A232" s="109" t="s">
        <v>712</v>
      </c>
      <c r="B232" s="47" t="s">
        <v>711</v>
      </c>
      <c r="C232" s="52"/>
      <c r="D232" s="45"/>
      <c r="E232" s="52">
        <f>E233</f>
        <v>100000</v>
      </c>
      <c r="F232" s="43">
        <f>F233</f>
        <v>100000</v>
      </c>
    </row>
    <row r="233" spans="1:6" x14ac:dyDescent="0.25">
      <c r="A233" s="50" t="s">
        <v>577</v>
      </c>
      <c r="B233" s="47"/>
      <c r="C233" s="52">
        <v>600</v>
      </c>
      <c r="D233" s="45"/>
      <c r="E233" s="52">
        <f>F233-D233</f>
        <v>100000</v>
      </c>
      <c r="F233" s="43">
        <v>100000</v>
      </c>
    </row>
    <row r="234" spans="1:6" x14ac:dyDescent="0.25">
      <c r="A234" s="50" t="s">
        <v>608</v>
      </c>
      <c r="B234" s="51" t="s">
        <v>609</v>
      </c>
      <c r="C234" s="52"/>
      <c r="D234" s="52">
        <f>D235</f>
        <v>444445</v>
      </c>
      <c r="E234" s="77">
        <f t="shared" ref="E234:F234" si="76">E235</f>
        <v>0</v>
      </c>
      <c r="F234" s="52">
        <f t="shared" si="76"/>
        <v>444445</v>
      </c>
    </row>
    <row r="235" spans="1:6" x14ac:dyDescent="0.25">
      <c r="A235" s="50" t="s">
        <v>577</v>
      </c>
      <c r="B235" s="51"/>
      <c r="C235" s="52">
        <v>600</v>
      </c>
      <c r="D235" s="43">
        <f>222222+222223</f>
        <v>444445</v>
      </c>
      <c r="E235" s="71">
        <f t="shared" si="56"/>
        <v>0</v>
      </c>
      <c r="F235" s="71">
        <v>444445</v>
      </c>
    </row>
    <row r="236" spans="1:6" x14ac:dyDescent="0.25">
      <c r="A236" s="50" t="s">
        <v>369</v>
      </c>
      <c r="B236" s="51" t="s">
        <v>444</v>
      </c>
      <c r="C236" s="52"/>
      <c r="D236" s="43">
        <f>D237</f>
        <v>4000000</v>
      </c>
      <c r="E236" s="73">
        <f t="shared" ref="E236:F236" si="77">E237</f>
        <v>-61000</v>
      </c>
      <c r="F236" s="43">
        <f t="shared" si="77"/>
        <v>3939000</v>
      </c>
    </row>
    <row r="237" spans="1:6" x14ac:dyDescent="0.25">
      <c r="A237" s="50" t="s">
        <v>577</v>
      </c>
      <c r="B237" s="51"/>
      <c r="C237" s="52">
        <v>600</v>
      </c>
      <c r="D237" s="43">
        <f>2000000+2000000</f>
        <v>4000000</v>
      </c>
      <c r="E237" s="71">
        <f t="shared" si="56"/>
        <v>-61000</v>
      </c>
      <c r="F237" s="71">
        <v>3939000</v>
      </c>
    </row>
    <row r="238" spans="1:6" ht="31.5" x14ac:dyDescent="0.25">
      <c r="A238" s="109" t="s">
        <v>714</v>
      </c>
      <c r="B238" s="51" t="s">
        <v>713</v>
      </c>
      <c r="C238" s="52"/>
      <c r="D238" s="43"/>
      <c r="E238" s="71">
        <f>E239</f>
        <v>50000</v>
      </c>
      <c r="F238" s="71">
        <f>F239</f>
        <v>50000</v>
      </c>
    </row>
    <row r="239" spans="1:6" x14ac:dyDescent="0.25">
      <c r="A239" s="50" t="s">
        <v>577</v>
      </c>
      <c r="B239" s="51"/>
      <c r="C239" s="52">
        <v>600</v>
      </c>
      <c r="D239" s="43"/>
      <c r="E239" s="71">
        <f>F239-D239</f>
        <v>50000</v>
      </c>
      <c r="F239" s="71">
        <v>50000</v>
      </c>
    </row>
    <row r="240" spans="1:6" x14ac:dyDescent="0.25">
      <c r="A240" s="50" t="s">
        <v>610</v>
      </c>
      <c r="B240" s="51" t="s">
        <v>611</v>
      </c>
      <c r="C240" s="52"/>
      <c r="D240" s="52">
        <f>D241</f>
        <v>222223</v>
      </c>
      <c r="E240" s="77">
        <f t="shared" ref="E240:F240" si="78">E241</f>
        <v>0</v>
      </c>
      <c r="F240" s="52">
        <f t="shared" si="78"/>
        <v>222223</v>
      </c>
    </row>
    <row r="241" spans="1:6" x14ac:dyDescent="0.25">
      <c r="A241" s="50" t="s">
        <v>577</v>
      </c>
      <c r="B241" s="51"/>
      <c r="C241" s="52">
        <v>600</v>
      </c>
      <c r="D241" s="43">
        <f>111111+111112</f>
        <v>222223</v>
      </c>
      <c r="E241" s="71">
        <f t="shared" si="56"/>
        <v>0</v>
      </c>
      <c r="F241" s="71">
        <v>222223</v>
      </c>
    </row>
    <row r="242" spans="1:6" x14ac:dyDescent="0.25">
      <c r="A242" s="50" t="s">
        <v>534</v>
      </c>
      <c r="B242" s="51" t="s">
        <v>535</v>
      </c>
      <c r="C242" s="52"/>
      <c r="D242" s="43">
        <f>D243</f>
        <v>2000000</v>
      </c>
      <c r="E242" s="73">
        <f t="shared" ref="E242:F242" si="79">E243</f>
        <v>0</v>
      </c>
      <c r="F242" s="43">
        <f t="shared" si="79"/>
        <v>2000000</v>
      </c>
    </row>
    <row r="243" spans="1:6" x14ac:dyDescent="0.25">
      <c r="A243" s="50" t="s">
        <v>577</v>
      </c>
      <c r="B243" s="51"/>
      <c r="C243" s="52">
        <v>600</v>
      </c>
      <c r="D243" s="43">
        <f>1000000+1000000</f>
        <v>2000000</v>
      </c>
      <c r="E243" s="71">
        <f t="shared" si="56"/>
        <v>0</v>
      </c>
      <c r="F243" s="71">
        <v>2000000</v>
      </c>
    </row>
    <row r="244" spans="1:6" x14ac:dyDescent="0.25">
      <c r="A244" s="46" t="s">
        <v>442</v>
      </c>
      <c r="B244" s="47" t="s">
        <v>264</v>
      </c>
      <c r="C244" s="43"/>
      <c r="D244" s="45">
        <f>D245</f>
        <v>2844715</v>
      </c>
      <c r="E244" s="72">
        <f t="shared" ref="E244:F245" si="80">E245</f>
        <v>0</v>
      </c>
      <c r="F244" s="45">
        <f t="shared" si="80"/>
        <v>2844715</v>
      </c>
    </row>
    <row r="245" spans="1:6" x14ac:dyDescent="0.25">
      <c r="A245" s="50" t="s">
        <v>368</v>
      </c>
      <c r="B245" s="51" t="s">
        <v>515</v>
      </c>
      <c r="C245" s="43"/>
      <c r="D245" s="43">
        <f>D246</f>
        <v>2844715</v>
      </c>
      <c r="E245" s="73">
        <f t="shared" si="80"/>
        <v>0</v>
      </c>
      <c r="F245" s="43">
        <f t="shared" si="80"/>
        <v>2844715</v>
      </c>
    </row>
    <row r="246" spans="1:6" x14ac:dyDescent="0.25">
      <c r="A246" s="50" t="s">
        <v>577</v>
      </c>
      <c r="B246" s="51"/>
      <c r="C246" s="43">
        <v>600</v>
      </c>
      <c r="D246" s="43">
        <v>2844715</v>
      </c>
      <c r="E246" s="71">
        <f t="shared" si="56"/>
        <v>0</v>
      </c>
      <c r="F246" s="71">
        <v>2844715</v>
      </c>
    </row>
    <row r="247" spans="1:6" x14ac:dyDescent="0.25">
      <c r="A247" s="46" t="s">
        <v>517</v>
      </c>
      <c r="B247" s="47" t="s">
        <v>516</v>
      </c>
      <c r="C247" s="43"/>
      <c r="D247" s="45">
        <f>D250+D248</f>
        <v>1432162</v>
      </c>
      <c r="E247" s="45">
        <f t="shared" ref="E247:F247" si="81">E250+E248</f>
        <v>0</v>
      </c>
      <c r="F247" s="45">
        <f t="shared" si="81"/>
        <v>1432162</v>
      </c>
    </row>
    <row r="248" spans="1:6" x14ac:dyDescent="0.25">
      <c r="A248" s="46" t="s">
        <v>683</v>
      </c>
      <c r="B248" s="47" t="s">
        <v>685</v>
      </c>
      <c r="C248" s="43"/>
      <c r="D248" s="45">
        <f>D249</f>
        <v>0</v>
      </c>
      <c r="E248" s="43">
        <f t="shared" ref="E248:F248" si="82">E249</f>
        <v>1285825.07</v>
      </c>
      <c r="F248" s="43">
        <f t="shared" si="82"/>
        <v>1285825.07</v>
      </c>
    </row>
    <row r="249" spans="1:6" x14ac:dyDescent="0.25">
      <c r="A249" s="50" t="s">
        <v>577</v>
      </c>
      <c r="B249" s="47"/>
      <c r="C249" s="43">
        <v>600</v>
      </c>
      <c r="D249" s="45"/>
      <c r="E249" s="73">
        <f>F249-D249</f>
        <v>1285825.07</v>
      </c>
      <c r="F249" s="43">
        <v>1285825.07</v>
      </c>
    </row>
    <row r="250" spans="1:6" x14ac:dyDescent="0.25">
      <c r="A250" s="50" t="s">
        <v>518</v>
      </c>
      <c r="B250" s="51" t="s">
        <v>519</v>
      </c>
      <c r="C250" s="43"/>
      <c r="D250" s="43">
        <f>D251</f>
        <v>1432162</v>
      </c>
      <c r="E250" s="73">
        <f t="shared" ref="E250:F250" si="83">E251</f>
        <v>-1285825.07</v>
      </c>
      <c r="F250" s="43">
        <f t="shared" si="83"/>
        <v>146336.93</v>
      </c>
    </row>
    <row r="251" spans="1:6" x14ac:dyDescent="0.25">
      <c r="A251" s="50" t="s">
        <v>577</v>
      </c>
      <c r="B251" s="51"/>
      <c r="C251" s="43">
        <v>600</v>
      </c>
      <c r="D251" s="43">
        <v>1432162</v>
      </c>
      <c r="E251" s="71">
        <f t="shared" si="56"/>
        <v>-1285825.07</v>
      </c>
      <c r="F251" s="71">
        <v>146336.93</v>
      </c>
    </row>
    <row r="252" spans="1:6" x14ac:dyDescent="0.25">
      <c r="A252" s="46" t="s">
        <v>106</v>
      </c>
      <c r="B252" s="47" t="s">
        <v>520</v>
      </c>
      <c r="C252" s="43"/>
      <c r="D252" s="45">
        <f>D253</f>
        <v>250000</v>
      </c>
      <c r="E252" s="72">
        <f t="shared" ref="E252:F253" si="84">E253</f>
        <v>0</v>
      </c>
      <c r="F252" s="45">
        <f t="shared" si="84"/>
        <v>250000</v>
      </c>
    </row>
    <row r="253" spans="1:6" x14ac:dyDescent="0.25">
      <c r="A253" s="50" t="s">
        <v>522</v>
      </c>
      <c r="B253" s="51" t="s">
        <v>521</v>
      </c>
      <c r="C253" s="43"/>
      <c r="D253" s="43">
        <f>D254</f>
        <v>250000</v>
      </c>
      <c r="E253" s="73">
        <f t="shared" si="84"/>
        <v>0</v>
      </c>
      <c r="F253" s="43">
        <f t="shared" si="84"/>
        <v>250000</v>
      </c>
    </row>
    <row r="254" spans="1:6" x14ac:dyDescent="0.25">
      <c r="A254" s="50" t="s">
        <v>577</v>
      </c>
      <c r="B254" s="51"/>
      <c r="C254" s="43">
        <v>600</v>
      </c>
      <c r="D254" s="43">
        <v>250000</v>
      </c>
      <c r="E254" s="71">
        <f t="shared" si="56"/>
        <v>0</v>
      </c>
      <c r="F254" s="71">
        <v>250000</v>
      </c>
    </row>
    <row r="255" spans="1:6" ht="30" x14ac:dyDescent="0.25">
      <c r="A255" s="90" t="s">
        <v>370</v>
      </c>
      <c r="B255" s="91" t="s">
        <v>412</v>
      </c>
      <c r="C255" s="83"/>
      <c r="D255" s="92">
        <f>D256</f>
        <v>300000</v>
      </c>
      <c r="E255" s="93">
        <f t="shared" ref="E255:F257" si="85">E256</f>
        <v>0</v>
      </c>
      <c r="F255" s="92">
        <f t="shared" si="85"/>
        <v>300000</v>
      </c>
    </row>
    <row r="256" spans="1:6" x14ac:dyDescent="0.25">
      <c r="A256" s="46" t="s">
        <v>446</v>
      </c>
      <c r="B256" s="47" t="s">
        <v>431</v>
      </c>
      <c r="C256" s="43"/>
      <c r="D256" s="45">
        <f>D257</f>
        <v>300000</v>
      </c>
      <c r="E256" s="72">
        <f t="shared" si="85"/>
        <v>0</v>
      </c>
      <c r="F256" s="45">
        <f t="shared" si="85"/>
        <v>300000</v>
      </c>
    </row>
    <row r="257" spans="1:6" x14ac:dyDescent="0.25">
      <c r="A257" s="50" t="s">
        <v>371</v>
      </c>
      <c r="B257" s="51" t="s">
        <v>449</v>
      </c>
      <c r="C257" s="43"/>
      <c r="D257" s="43">
        <f>D258</f>
        <v>300000</v>
      </c>
      <c r="E257" s="73">
        <f t="shared" si="85"/>
        <v>0</v>
      </c>
      <c r="F257" s="43">
        <f t="shared" si="85"/>
        <v>300000</v>
      </c>
    </row>
    <row r="258" spans="1:6" x14ac:dyDescent="0.25">
      <c r="A258" s="50" t="s">
        <v>577</v>
      </c>
      <c r="B258" s="51"/>
      <c r="C258" s="43">
        <v>600</v>
      </c>
      <c r="D258" s="43">
        <v>300000</v>
      </c>
      <c r="E258" s="71">
        <f t="shared" ref="E258:E345" si="86">F258-D258</f>
        <v>0</v>
      </c>
      <c r="F258" s="71">
        <v>300000</v>
      </c>
    </row>
    <row r="259" spans="1:6" ht="29.25" x14ac:dyDescent="0.25">
      <c r="A259" s="85" t="s">
        <v>372</v>
      </c>
      <c r="B259" s="103" t="s">
        <v>267</v>
      </c>
      <c r="C259" s="87"/>
      <c r="D259" s="88">
        <f>D260</f>
        <v>604000</v>
      </c>
      <c r="E259" s="89">
        <f t="shared" ref="E259:F261" si="87">E260</f>
        <v>0</v>
      </c>
      <c r="F259" s="88">
        <f t="shared" si="87"/>
        <v>604000</v>
      </c>
    </row>
    <row r="260" spans="1:6" ht="30" x14ac:dyDescent="0.25">
      <c r="A260" s="90" t="s">
        <v>373</v>
      </c>
      <c r="B260" s="91" t="s">
        <v>268</v>
      </c>
      <c r="C260" s="83"/>
      <c r="D260" s="92">
        <f>D261</f>
        <v>604000</v>
      </c>
      <c r="E260" s="93">
        <f t="shared" si="87"/>
        <v>0</v>
      </c>
      <c r="F260" s="92">
        <f t="shared" si="87"/>
        <v>604000</v>
      </c>
    </row>
    <row r="261" spans="1:6" x14ac:dyDescent="0.25">
      <c r="A261" s="46" t="s">
        <v>270</v>
      </c>
      <c r="B261" s="47" t="s">
        <v>269</v>
      </c>
      <c r="C261" s="43"/>
      <c r="D261" s="45">
        <f>D262</f>
        <v>604000</v>
      </c>
      <c r="E261" s="72">
        <f t="shared" si="87"/>
        <v>0</v>
      </c>
      <c r="F261" s="45">
        <f t="shared" si="87"/>
        <v>604000</v>
      </c>
    </row>
    <row r="262" spans="1:6" x14ac:dyDescent="0.25">
      <c r="A262" s="50" t="s">
        <v>374</v>
      </c>
      <c r="B262" s="51" t="s">
        <v>448</v>
      </c>
      <c r="C262" s="43"/>
      <c r="D262" s="43">
        <f>D263+D264</f>
        <v>604000</v>
      </c>
      <c r="E262" s="73">
        <f t="shared" ref="E262:F262" si="88">E263+E264</f>
        <v>0</v>
      </c>
      <c r="F262" s="43">
        <f t="shared" si="88"/>
        <v>604000</v>
      </c>
    </row>
    <row r="263" spans="1:6" x14ac:dyDescent="0.25">
      <c r="A263" s="50" t="s">
        <v>590</v>
      </c>
      <c r="B263" s="51"/>
      <c r="C263" s="43">
        <v>200</v>
      </c>
      <c r="D263" s="43">
        <v>512000</v>
      </c>
      <c r="E263" s="71">
        <f t="shared" si="86"/>
        <v>0</v>
      </c>
      <c r="F263" s="71">
        <v>512000</v>
      </c>
    </row>
    <row r="264" spans="1:6" x14ac:dyDescent="0.25">
      <c r="A264" s="50" t="s">
        <v>581</v>
      </c>
      <c r="B264" s="51"/>
      <c r="C264" s="43">
        <v>800</v>
      </c>
      <c r="D264" s="43">
        <v>92000</v>
      </c>
      <c r="E264" s="71">
        <f t="shared" si="86"/>
        <v>0</v>
      </c>
      <c r="F264" s="71">
        <v>92000</v>
      </c>
    </row>
    <row r="265" spans="1:6" ht="29.25" x14ac:dyDescent="0.25">
      <c r="A265" s="85" t="s">
        <v>375</v>
      </c>
      <c r="B265" s="103" t="s">
        <v>271</v>
      </c>
      <c r="C265" s="87"/>
      <c r="D265" s="88">
        <f>D266+D279+D289</f>
        <v>7073804</v>
      </c>
      <c r="E265" s="89">
        <f>E266+E279+E289</f>
        <v>13319752.93</v>
      </c>
      <c r="F265" s="89">
        <f>F266+F279+F289</f>
        <v>20393556.93</v>
      </c>
    </row>
    <row r="266" spans="1:6" ht="30" x14ac:dyDescent="0.25">
      <c r="A266" s="90" t="s">
        <v>697</v>
      </c>
      <c r="B266" s="91" t="s">
        <v>272</v>
      </c>
      <c r="C266" s="83"/>
      <c r="D266" s="92">
        <f>D267</f>
        <v>4400000</v>
      </c>
      <c r="E266" s="93">
        <f>E267+E274</f>
        <v>7966431.46</v>
      </c>
      <c r="F266" s="93">
        <f>F267+F274</f>
        <v>12366431.460000001</v>
      </c>
    </row>
    <row r="267" spans="1:6" x14ac:dyDescent="0.25">
      <c r="A267" s="46" t="s">
        <v>447</v>
      </c>
      <c r="B267" s="47" t="s">
        <v>273</v>
      </c>
      <c r="C267" s="43"/>
      <c r="D267" s="45">
        <f>D268+D270+D272</f>
        <v>4400000</v>
      </c>
      <c r="E267" s="72">
        <f>E268+E270+E272</f>
        <v>961431.46</v>
      </c>
      <c r="F267" s="45">
        <f t="shared" ref="F267" si="89">F268+F270+F272</f>
        <v>5361431.46</v>
      </c>
    </row>
    <row r="268" spans="1:6" ht="36" customHeight="1" x14ac:dyDescent="0.25">
      <c r="A268" s="50" t="s">
        <v>613</v>
      </c>
      <c r="B268" s="51" t="s">
        <v>450</v>
      </c>
      <c r="C268" s="43"/>
      <c r="D268" s="43">
        <f>D269</f>
        <v>2000000</v>
      </c>
      <c r="E268" s="73">
        <f t="shared" ref="E268:F268" si="90">E269</f>
        <v>2961431.46</v>
      </c>
      <c r="F268" s="43">
        <f t="shared" si="90"/>
        <v>4961431.46</v>
      </c>
    </row>
    <row r="269" spans="1:6" x14ac:dyDescent="0.25">
      <c r="A269" s="50" t="s">
        <v>581</v>
      </c>
      <c r="B269" s="51"/>
      <c r="C269" s="43">
        <v>800</v>
      </c>
      <c r="D269" s="43">
        <f>2000000</f>
        <v>2000000</v>
      </c>
      <c r="E269" s="71">
        <f t="shared" si="86"/>
        <v>2961431.46</v>
      </c>
      <c r="F269" s="71">
        <v>4961431.46</v>
      </c>
    </row>
    <row r="270" spans="1:6" x14ac:dyDescent="0.25">
      <c r="A270" s="50" t="s">
        <v>376</v>
      </c>
      <c r="B270" s="51" t="s">
        <v>451</v>
      </c>
      <c r="C270" s="43"/>
      <c r="D270" s="43">
        <f>D271</f>
        <v>400000</v>
      </c>
      <c r="E270" s="73">
        <f t="shared" ref="E270:F270" si="91">E271</f>
        <v>0</v>
      </c>
      <c r="F270" s="73">
        <f t="shared" si="91"/>
        <v>400000</v>
      </c>
    </row>
    <row r="271" spans="1:6" x14ac:dyDescent="0.25">
      <c r="A271" s="50" t="s">
        <v>581</v>
      </c>
      <c r="B271" s="51"/>
      <c r="C271" s="43">
        <v>800</v>
      </c>
      <c r="D271" s="43">
        <v>400000</v>
      </c>
      <c r="E271" s="71">
        <f t="shared" si="86"/>
        <v>0</v>
      </c>
      <c r="F271" s="71">
        <v>400000</v>
      </c>
    </row>
    <row r="272" spans="1:6" x14ac:dyDescent="0.25">
      <c r="A272" s="50" t="s">
        <v>377</v>
      </c>
      <c r="B272" s="51" t="s">
        <v>452</v>
      </c>
      <c r="C272" s="43"/>
      <c r="D272" s="43">
        <f>D273</f>
        <v>2000000</v>
      </c>
      <c r="E272" s="73">
        <f t="shared" ref="E272:F272" si="92">E273</f>
        <v>-2000000</v>
      </c>
      <c r="F272" s="43">
        <f t="shared" si="92"/>
        <v>0</v>
      </c>
    </row>
    <row r="273" spans="1:6" x14ac:dyDescent="0.25">
      <c r="A273" s="50" t="s">
        <v>590</v>
      </c>
      <c r="B273" s="51"/>
      <c r="C273" s="43">
        <v>200</v>
      </c>
      <c r="D273" s="43">
        <v>2000000</v>
      </c>
      <c r="E273" s="71">
        <f t="shared" si="86"/>
        <v>-2000000</v>
      </c>
      <c r="F273" s="71"/>
    </row>
    <row r="274" spans="1:6" ht="30" x14ac:dyDescent="0.25">
      <c r="A274" s="46" t="s">
        <v>732</v>
      </c>
      <c r="B274" s="115" t="s">
        <v>733</v>
      </c>
      <c r="C274" s="43"/>
      <c r="D274" s="43"/>
      <c r="E274" s="117">
        <f t="shared" si="86"/>
        <v>7005000</v>
      </c>
      <c r="F274" s="117">
        <f>F275+F277</f>
        <v>7005000</v>
      </c>
    </row>
    <row r="275" spans="1:6" ht="30" x14ac:dyDescent="0.25">
      <c r="A275" s="50" t="s">
        <v>734</v>
      </c>
      <c r="B275" s="116" t="s">
        <v>735</v>
      </c>
      <c r="C275" s="43"/>
      <c r="D275" s="43"/>
      <c r="E275" s="71">
        <f t="shared" si="86"/>
        <v>6633000</v>
      </c>
      <c r="F275" s="71">
        <f>F276</f>
        <v>6633000</v>
      </c>
    </row>
    <row r="276" spans="1:6" x14ac:dyDescent="0.25">
      <c r="A276" s="50" t="s">
        <v>581</v>
      </c>
      <c r="B276" s="116"/>
      <c r="C276" s="43">
        <v>800</v>
      </c>
      <c r="D276" s="43"/>
      <c r="E276" s="71">
        <f t="shared" si="86"/>
        <v>6633000</v>
      </c>
      <c r="F276" s="71">
        <v>6633000</v>
      </c>
    </row>
    <row r="277" spans="1:6" ht="30" x14ac:dyDescent="0.25">
      <c r="A277" s="50" t="s">
        <v>736</v>
      </c>
      <c r="B277" s="116" t="s">
        <v>737</v>
      </c>
      <c r="C277" s="43"/>
      <c r="D277" s="43"/>
      <c r="E277" s="71">
        <f t="shared" si="86"/>
        <v>372000</v>
      </c>
      <c r="F277" s="71">
        <f>F278</f>
        <v>372000</v>
      </c>
    </row>
    <row r="278" spans="1:6" x14ac:dyDescent="0.25">
      <c r="A278" s="50" t="s">
        <v>581</v>
      </c>
      <c r="B278" s="116"/>
      <c r="C278" s="43">
        <v>800</v>
      </c>
      <c r="D278" s="43"/>
      <c r="E278" s="71">
        <f t="shared" si="86"/>
        <v>372000</v>
      </c>
      <c r="F278" s="71">
        <v>372000</v>
      </c>
    </row>
    <row r="279" spans="1:6" ht="30" x14ac:dyDescent="0.25">
      <c r="A279" s="90" t="s">
        <v>696</v>
      </c>
      <c r="B279" s="91" t="s">
        <v>274</v>
      </c>
      <c r="C279" s="83"/>
      <c r="D279" s="92">
        <f>D286</f>
        <v>1500000</v>
      </c>
      <c r="E279" s="92">
        <f>E286+E280</f>
        <v>4647222.95</v>
      </c>
      <c r="F279" s="93">
        <f>F286+F280</f>
        <v>6147222.9500000002</v>
      </c>
    </row>
    <row r="280" spans="1:6" x14ac:dyDescent="0.25">
      <c r="A280" s="46" t="s">
        <v>647</v>
      </c>
      <c r="B280" s="47" t="s">
        <v>648</v>
      </c>
      <c r="C280" s="43"/>
      <c r="D280" s="45"/>
      <c r="E280" s="78">
        <f>E281+E284</f>
        <v>5984750</v>
      </c>
      <c r="F280" s="72">
        <f>F281+F284</f>
        <v>5984750</v>
      </c>
    </row>
    <row r="281" spans="1:6" x14ac:dyDescent="0.25">
      <c r="A281" s="50" t="s">
        <v>649</v>
      </c>
      <c r="B281" s="47" t="s">
        <v>650</v>
      </c>
      <c r="C281" s="43"/>
      <c r="D281" s="45"/>
      <c r="E281" s="53">
        <f>E282+E283</f>
        <v>300000</v>
      </c>
      <c r="F281" s="72">
        <f>F282+F283</f>
        <v>300000</v>
      </c>
    </row>
    <row r="282" spans="1:6" x14ac:dyDescent="0.25">
      <c r="A282" s="50" t="s">
        <v>590</v>
      </c>
      <c r="B282" s="47"/>
      <c r="C282" s="43">
        <v>200</v>
      </c>
      <c r="D282" s="45"/>
      <c r="E282" s="53">
        <f>F282-D282</f>
        <v>100000</v>
      </c>
      <c r="F282" s="72">
        <f>112472.95-12472.95</f>
        <v>100000</v>
      </c>
    </row>
    <row r="283" spans="1:6" x14ac:dyDescent="0.25">
      <c r="A283" s="50" t="s">
        <v>651</v>
      </c>
      <c r="B283" s="47"/>
      <c r="C283" s="43">
        <v>400</v>
      </c>
      <c r="D283" s="45"/>
      <c r="E283" s="53">
        <f>F283-D283</f>
        <v>200000</v>
      </c>
      <c r="F283" s="72">
        <v>200000</v>
      </c>
    </row>
    <row r="284" spans="1:6" ht="15.75" x14ac:dyDescent="0.25">
      <c r="A284" s="111" t="s">
        <v>716</v>
      </c>
      <c r="B284" s="47" t="s">
        <v>715</v>
      </c>
      <c r="C284" s="43"/>
      <c r="D284" s="45"/>
      <c r="E284" s="78">
        <f>E285</f>
        <v>5684750</v>
      </c>
      <c r="F284" s="72">
        <f>F285</f>
        <v>5684750</v>
      </c>
    </row>
    <row r="285" spans="1:6" x14ac:dyDescent="0.25">
      <c r="A285" s="50" t="s">
        <v>651</v>
      </c>
      <c r="B285" s="47"/>
      <c r="C285" s="43">
        <v>400</v>
      </c>
      <c r="D285" s="45"/>
      <c r="E285" s="78">
        <f>F285-D285</f>
        <v>5684750</v>
      </c>
      <c r="F285" s="72">
        <v>5684750</v>
      </c>
    </row>
    <row r="286" spans="1:6" ht="40.5" customHeight="1" x14ac:dyDescent="0.25">
      <c r="A286" s="46" t="s">
        <v>453</v>
      </c>
      <c r="B286" s="47" t="s">
        <v>433</v>
      </c>
      <c r="C286" s="43"/>
      <c r="D286" s="45">
        <f>D287</f>
        <v>1500000</v>
      </c>
      <c r="E286" s="45">
        <f t="shared" ref="E286:F287" si="93">E287</f>
        <v>-1337527.05</v>
      </c>
      <c r="F286" s="72">
        <f t="shared" si="93"/>
        <v>162472.95000000001</v>
      </c>
    </row>
    <row r="287" spans="1:6" ht="20.25" customHeight="1" x14ac:dyDescent="0.25">
      <c r="A287" s="50" t="s">
        <v>652</v>
      </c>
      <c r="B287" s="51" t="s">
        <v>653</v>
      </c>
      <c r="C287" s="43"/>
      <c r="D287" s="43">
        <f>D288</f>
        <v>1500000</v>
      </c>
      <c r="E287" s="43">
        <f t="shared" si="93"/>
        <v>-1337527.05</v>
      </c>
      <c r="F287" s="73">
        <f t="shared" si="93"/>
        <v>162472.95000000001</v>
      </c>
    </row>
    <row r="288" spans="1:6" ht="18" customHeight="1" x14ac:dyDescent="0.25">
      <c r="A288" s="50" t="s">
        <v>581</v>
      </c>
      <c r="B288" s="47"/>
      <c r="C288" s="43">
        <v>800</v>
      </c>
      <c r="D288" s="43">
        <v>1500000</v>
      </c>
      <c r="E288" s="71">
        <f>F288-D288</f>
        <v>-1337527.05</v>
      </c>
      <c r="F288" s="71">
        <v>162472.95000000001</v>
      </c>
    </row>
    <row r="289" spans="1:6" ht="30" x14ac:dyDescent="0.25">
      <c r="A289" s="90" t="s">
        <v>695</v>
      </c>
      <c r="B289" s="91" t="s">
        <v>275</v>
      </c>
      <c r="C289" s="83"/>
      <c r="D289" s="92">
        <f>D290</f>
        <v>1173804</v>
      </c>
      <c r="E289" s="92">
        <f t="shared" ref="E289:F289" si="94">E290</f>
        <v>706098.52</v>
      </c>
      <c r="F289" s="93">
        <f t="shared" si="94"/>
        <v>1879902.52</v>
      </c>
    </row>
    <row r="290" spans="1:6" ht="30" x14ac:dyDescent="0.25">
      <c r="A290" s="46" t="s">
        <v>454</v>
      </c>
      <c r="B290" s="47" t="s">
        <v>276</v>
      </c>
      <c r="C290" s="52"/>
      <c r="D290" s="45">
        <f>D291</f>
        <v>1173804</v>
      </c>
      <c r="E290" s="72">
        <f>E291+E295</f>
        <v>706098.52</v>
      </c>
      <c r="F290" s="72">
        <f>F291+F295</f>
        <v>1879902.52</v>
      </c>
    </row>
    <row r="291" spans="1:6" ht="30" x14ac:dyDescent="0.25">
      <c r="A291" s="50" t="s">
        <v>378</v>
      </c>
      <c r="B291" s="51" t="s">
        <v>455</v>
      </c>
      <c r="C291" s="43"/>
      <c r="D291" s="43">
        <f>D292</f>
        <v>1173804</v>
      </c>
      <c r="E291" s="73">
        <f>E292+E293+E294</f>
        <v>426196</v>
      </c>
      <c r="F291" s="73">
        <f>F292+F293+F294</f>
        <v>1600000</v>
      </c>
    </row>
    <row r="292" spans="1:6" x14ac:dyDescent="0.25">
      <c r="A292" s="50" t="s">
        <v>578</v>
      </c>
      <c r="B292" s="51"/>
      <c r="C292" s="43">
        <v>200</v>
      </c>
      <c r="D292" s="43">
        <f>1504556-330752</f>
        <v>1173804</v>
      </c>
      <c r="E292" s="71">
        <f t="shared" si="86"/>
        <v>126196</v>
      </c>
      <c r="F292" s="71">
        <v>1300000</v>
      </c>
    </row>
    <row r="293" spans="1:6" x14ac:dyDescent="0.25">
      <c r="A293" s="50" t="s">
        <v>651</v>
      </c>
      <c r="B293" s="51"/>
      <c r="C293" s="43">
        <v>400</v>
      </c>
      <c r="D293" s="43"/>
      <c r="E293" s="71">
        <f t="shared" si="86"/>
        <v>300000</v>
      </c>
      <c r="F293" s="71">
        <v>300000</v>
      </c>
    </row>
    <row r="294" spans="1:6" x14ac:dyDescent="0.25">
      <c r="A294" s="50" t="s">
        <v>581</v>
      </c>
      <c r="B294" s="51"/>
      <c r="C294" s="43">
        <v>800</v>
      </c>
      <c r="D294" s="43"/>
      <c r="E294" s="71">
        <f t="shared" si="86"/>
        <v>0</v>
      </c>
      <c r="F294" s="71"/>
    </row>
    <row r="295" spans="1:6" ht="31.5" x14ac:dyDescent="0.25">
      <c r="A295" s="111" t="s">
        <v>718</v>
      </c>
      <c r="B295" s="51" t="s">
        <v>717</v>
      </c>
      <c r="C295" s="43"/>
      <c r="D295" s="43"/>
      <c r="E295" s="71">
        <f>E296</f>
        <v>279902.52</v>
      </c>
      <c r="F295" s="71">
        <f>F296</f>
        <v>279902.52</v>
      </c>
    </row>
    <row r="296" spans="1:6" x14ac:dyDescent="0.25">
      <c r="A296" s="50" t="s">
        <v>651</v>
      </c>
      <c r="B296" s="51"/>
      <c r="C296" s="43">
        <v>400</v>
      </c>
      <c r="D296" s="43"/>
      <c r="E296" s="71">
        <f>F296-D296</f>
        <v>279902.52</v>
      </c>
      <c r="F296" s="71">
        <v>279902.52</v>
      </c>
    </row>
    <row r="297" spans="1:6" ht="29.25" x14ac:dyDescent="0.25">
      <c r="A297" s="85" t="s">
        <v>379</v>
      </c>
      <c r="B297" s="103" t="s">
        <v>277</v>
      </c>
      <c r="C297" s="87"/>
      <c r="D297" s="88">
        <f>D298</f>
        <v>100000</v>
      </c>
      <c r="E297" s="89">
        <f>E298+E302</f>
        <v>129000</v>
      </c>
      <c r="F297" s="89">
        <f t="shared" ref="E297:F300" si="95">F298</f>
        <v>229000</v>
      </c>
    </row>
    <row r="298" spans="1:6" ht="30" x14ac:dyDescent="0.25">
      <c r="A298" s="90" t="s">
        <v>380</v>
      </c>
      <c r="B298" s="91" t="s">
        <v>413</v>
      </c>
      <c r="C298" s="83"/>
      <c r="D298" s="92">
        <f>D299</f>
        <v>100000</v>
      </c>
      <c r="E298" s="92">
        <f t="shared" si="95"/>
        <v>0</v>
      </c>
      <c r="F298" s="93">
        <f>F299+F302</f>
        <v>229000</v>
      </c>
    </row>
    <row r="299" spans="1:6" ht="21.75" customHeight="1" x14ac:dyDescent="0.25">
      <c r="A299" s="46" t="s">
        <v>279</v>
      </c>
      <c r="B299" s="47" t="s">
        <v>278</v>
      </c>
      <c r="C299" s="43"/>
      <c r="D299" s="45">
        <f>D300</f>
        <v>100000</v>
      </c>
      <c r="E299" s="45">
        <f t="shared" si="95"/>
        <v>0</v>
      </c>
      <c r="F299" s="72">
        <f t="shared" si="95"/>
        <v>100000</v>
      </c>
    </row>
    <row r="300" spans="1:6" ht="30" x14ac:dyDescent="0.25">
      <c r="A300" s="50" t="s">
        <v>309</v>
      </c>
      <c r="B300" s="51" t="s">
        <v>456</v>
      </c>
      <c r="C300" s="43"/>
      <c r="D300" s="43">
        <f>D301</f>
        <v>100000</v>
      </c>
      <c r="E300" s="43">
        <f t="shared" si="95"/>
        <v>0</v>
      </c>
      <c r="F300" s="73">
        <f t="shared" si="95"/>
        <v>100000</v>
      </c>
    </row>
    <row r="301" spans="1:6" x14ac:dyDescent="0.25">
      <c r="A301" s="50" t="s">
        <v>581</v>
      </c>
      <c r="B301" s="51"/>
      <c r="C301" s="43">
        <v>800</v>
      </c>
      <c r="D301" s="43">
        <v>100000</v>
      </c>
      <c r="E301" s="71">
        <f t="shared" si="86"/>
        <v>0</v>
      </c>
      <c r="F301" s="71">
        <v>100000</v>
      </c>
    </row>
    <row r="302" spans="1:6" x14ac:dyDescent="0.25">
      <c r="A302" s="50"/>
      <c r="B302" s="51" t="s">
        <v>719</v>
      </c>
      <c r="C302" s="43"/>
      <c r="D302" s="43"/>
      <c r="E302" s="71">
        <f>E303</f>
        <v>129000</v>
      </c>
      <c r="F302" s="71">
        <f>F303</f>
        <v>129000</v>
      </c>
    </row>
    <row r="303" spans="1:6" x14ac:dyDescent="0.25">
      <c r="A303" s="50"/>
      <c r="B303" s="51"/>
      <c r="C303" s="43">
        <v>800</v>
      </c>
      <c r="D303" s="43"/>
      <c r="E303" s="71">
        <f>F303-D303</f>
        <v>129000</v>
      </c>
      <c r="F303" s="71">
        <v>129000</v>
      </c>
    </row>
    <row r="304" spans="1:6" x14ac:dyDescent="0.25">
      <c r="A304" s="85" t="s">
        <v>381</v>
      </c>
      <c r="B304" s="103" t="s">
        <v>414</v>
      </c>
      <c r="C304" s="87"/>
      <c r="D304" s="88">
        <f>D305+D309+D313+D319</f>
        <v>4588000</v>
      </c>
      <c r="E304" s="88">
        <f t="shared" ref="E304:F304" si="96">E305+E309+E313+E319</f>
        <v>1500000</v>
      </c>
      <c r="F304" s="89">
        <f t="shared" si="96"/>
        <v>6088000</v>
      </c>
    </row>
    <row r="305" spans="1:6" ht="30" x14ac:dyDescent="0.25">
      <c r="A305" s="90" t="s">
        <v>382</v>
      </c>
      <c r="B305" s="91" t="s">
        <v>415</v>
      </c>
      <c r="C305" s="83"/>
      <c r="D305" s="92">
        <f>D306</f>
        <v>100000</v>
      </c>
      <c r="E305" s="92">
        <f t="shared" ref="E305:F307" si="97">E306</f>
        <v>0</v>
      </c>
      <c r="F305" s="93">
        <f t="shared" si="97"/>
        <v>100000</v>
      </c>
    </row>
    <row r="306" spans="1:6" x14ac:dyDescent="0.25">
      <c r="A306" s="46" t="s">
        <v>457</v>
      </c>
      <c r="B306" s="47" t="s">
        <v>432</v>
      </c>
      <c r="C306" s="43"/>
      <c r="D306" s="45">
        <f>D307</f>
        <v>100000</v>
      </c>
      <c r="E306" s="45">
        <f t="shared" si="97"/>
        <v>0</v>
      </c>
      <c r="F306" s="72">
        <f t="shared" si="97"/>
        <v>100000</v>
      </c>
    </row>
    <row r="307" spans="1:6" x14ac:dyDescent="0.25">
      <c r="A307" s="50" t="s">
        <v>383</v>
      </c>
      <c r="B307" s="51" t="s">
        <v>467</v>
      </c>
      <c r="C307" s="43"/>
      <c r="D307" s="43">
        <f>D308</f>
        <v>100000</v>
      </c>
      <c r="E307" s="43">
        <f t="shared" si="97"/>
        <v>0</v>
      </c>
      <c r="F307" s="73">
        <f t="shared" si="97"/>
        <v>100000</v>
      </c>
    </row>
    <row r="308" spans="1:6" x14ac:dyDescent="0.25">
      <c r="A308" s="50" t="s">
        <v>579</v>
      </c>
      <c r="B308" s="51"/>
      <c r="C308" s="43">
        <v>200</v>
      </c>
      <c r="D308" s="43">
        <v>100000</v>
      </c>
      <c r="E308" s="71">
        <f t="shared" si="86"/>
        <v>0</v>
      </c>
      <c r="F308" s="71">
        <v>100000</v>
      </c>
    </row>
    <row r="309" spans="1:6" ht="30" x14ac:dyDescent="0.25">
      <c r="A309" s="90" t="s">
        <v>384</v>
      </c>
      <c r="B309" s="91" t="s">
        <v>416</v>
      </c>
      <c r="C309" s="83"/>
      <c r="D309" s="92">
        <f>D310</f>
        <v>300000</v>
      </c>
      <c r="E309" s="92">
        <f t="shared" ref="E309:F311" si="98">E310</f>
        <v>0</v>
      </c>
      <c r="F309" s="93">
        <f t="shared" si="98"/>
        <v>300000</v>
      </c>
    </row>
    <row r="310" spans="1:6" ht="30" x14ac:dyDescent="0.25">
      <c r="A310" s="46" t="s">
        <v>459</v>
      </c>
      <c r="B310" s="47" t="s">
        <v>458</v>
      </c>
      <c r="C310" s="43"/>
      <c r="D310" s="45">
        <f>D311</f>
        <v>300000</v>
      </c>
      <c r="E310" s="45">
        <f t="shared" si="98"/>
        <v>0</v>
      </c>
      <c r="F310" s="72">
        <f t="shared" si="98"/>
        <v>300000</v>
      </c>
    </row>
    <row r="311" spans="1:6" x14ac:dyDescent="0.25">
      <c r="A311" s="50" t="s">
        <v>310</v>
      </c>
      <c r="B311" s="51" t="s">
        <v>468</v>
      </c>
      <c r="C311" s="43"/>
      <c r="D311" s="43">
        <f>D312</f>
        <v>300000</v>
      </c>
      <c r="E311" s="43">
        <f t="shared" si="98"/>
        <v>0</v>
      </c>
      <c r="F311" s="73">
        <f t="shared" si="98"/>
        <v>300000</v>
      </c>
    </row>
    <row r="312" spans="1:6" x14ac:dyDescent="0.25">
      <c r="A312" s="50" t="s">
        <v>579</v>
      </c>
      <c r="B312" s="51"/>
      <c r="C312" s="43">
        <v>200</v>
      </c>
      <c r="D312" s="43">
        <v>300000</v>
      </c>
      <c r="E312" s="71">
        <f t="shared" si="86"/>
        <v>0</v>
      </c>
      <c r="F312" s="71">
        <v>300000</v>
      </c>
    </row>
    <row r="313" spans="1:6" x14ac:dyDescent="0.25">
      <c r="A313" s="90" t="s">
        <v>385</v>
      </c>
      <c r="B313" s="91" t="s">
        <v>417</v>
      </c>
      <c r="C313" s="83"/>
      <c r="D313" s="92">
        <f>D314</f>
        <v>1188000</v>
      </c>
      <c r="E313" s="92">
        <f t="shared" ref="E313:F314" si="99">E314</f>
        <v>800000</v>
      </c>
      <c r="F313" s="93">
        <f t="shared" si="99"/>
        <v>1988000</v>
      </c>
    </row>
    <row r="314" spans="1:6" ht="30" x14ac:dyDescent="0.25">
      <c r="A314" s="46" t="s">
        <v>461</v>
      </c>
      <c r="B314" s="47" t="s">
        <v>460</v>
      </c>
      <c r="C314" s="43"/>
      <c r="D314" s="45">
        <f>D315</f>
        <v>1188000</v>
      </c>
      <c r="E314" s="45">
        <f t="shared" si="99"/>
        <v>800000</v>
      </c>
      <c r="F314" s="72">
        <f t="shared" si="99"/>
        <v>1988000</v>
      </c>
    </row>
    <row r="315" spans="1:6" ht="26.25" customHeight="1" x14ac:dyDescent="0.25">
      <c r="A315" s="50" t="s">
        <v>386</v>
      </c>
      <c r="B315" s="51" t="s">
        <v>462</v>
      </c>
      <c r="C315" s="43"/>
      <c r="D315" s="43">
        <f>D316+D317+D318</f>
        <v>1188000</v>
      </c>
      <c r="E315" s="43">
        <f t="shared" ref="E315:F315" si="100">E316+E317+E318</f>
        <v>800000</v>
      </c>
      <c r="F315" s="73">
        <f t="shared" si="100"/>
        <v>1988000</v>
      </c>
    </row>
    <row r="316" spans="1:6" ht="26.25" customHeight="1" x14ac:dyDescent="0.25">
      <c r="A316" s="50" t="s">
        <v>580</v>
      </c>
      <c r="B316" s="51"/>
      <c r="C316" s="43">
        <v>100</v>
      </c>
      <c r="D316" s="43">
        <v>555800</v>
      </c>
      <c r="E316" s="71">
        <f t="shared" si="86"/>
        <v>500</v>
      </c>
      <c r="F316" s="71">
        <v>556300</v>
      </c>
    </row>
    <row r="317" spans="1:6" ht="18.75" customHeight="1" x14ac:dyDescent="0.25">
      <c r="A317" s="50" t="s">
        <v>579</v>
      </c>
      <c r="B317" s="51"/>
      <c r="C317" s="43">
        <v>200</v>
      </c>
      <c r="D317" s="43">
        <v>566200</v>
      </c>
      <c r="E317" s="71">
        <f t="shared" si="86"/>
        <v>799500</v>
      </c>
      <c r="F317" s="71">
        <v>1365700</v>
      </c>
    </row>
    <row r="318" spans="1:6" ht="17.25" customHeight="1" x14ac:dyDescent="0.25">
      <c r="A318" s="50" t="s">
        <v>581</v>
      </c>
      <c r="B318" s="51"/>
      <c r="C318" s="43">
        <v>800</v>
      </c>
      <c r="D318" s="43">
        <v>66000</v>
      </c>
      <c r="E318" s="71">
        <f t="shared" si="86"/>
        <v>0</v>
      </c>
      <c r="F318" s="71">
        <v>66000</v>
      </c>
    </row>
    <row r="319" spans="1:6" x14ac:dyDescent="0.25">
      <c r="A319" s="90" t="s">
        <v>389</v>
      </c>
      <c r="B319" s="91" t="s">
        <v>418</v>
      </c>
      <c r="C319" s="83"/>
      <c r="D319" s="92">
        <f>D320</f>
        <v>3000000</v>
      </c>
      <c r="E319" s="92">
        <f>E320</f>
        <v>700000</v>
      </c>
      <c r="F319" s="93">
        <f t="shared" ref="E319:F320" si="101">F320</f>
        <v>3700000</v>
      </c>
    </row>
    <row r="320" spans="1:6" ht="30" x14ac:dyDescent="0.25">
      <c r="A320" s="46" t="s">
        <v>464</v>
      </c>
      <c r="B320" s="47" t="s">
        <v>463</v>
      </c>
      <c r="C320" s="43"/>
      <c r="D320" s="45">
        <f>D321</f>
        <v>3000000</v>
      </c>
      <c r="E320" s="45">
        <f t="shared" si="101"/>
        <v>700000</v>
      </c>
      <c r="F320" s="72">
        <f t="shared" si="101"/>
        <v>3700000</v>
      </c>
    </row>
    <row r="321" spans="1:6" ht="30" x14ac:dyDescent="0.25">
      <c r="A321" s="50" t="s">
        <v>390</v>
      </c>
      <c r="B321" s="51" t="s">
        <v>466</v>
      </c>
      <c r="C321" s="43"/>
      <c r="D321" s="43">
        <f>D322+D323+D324</f>
        <v>3000000</v>
      </c>
      <c r="E321" s="43">
        <f t="shared" ref="E321:F321" si="102">E322+E323+E324</f>
        <v>700000</v>
      </c>
      <c r="F321" s="73">
        <f t="shared" si="102"/>
        <v>3700000</v>
      </c>
    </row>
    <row r="322" spans="1:6" ht="36" customHeight="1" x14ac:dyDescent="0.25">
      <c r="A322" s="50" t="s">
        <v>580</v>
      </c>
      <c r="B322" s="51"/>
      <c r="C322" s="43">
        <v>100</v>
      </c>
      <c r="D322" s="43">
        <v>2111439</v>
      </c>
      <c r="E322" s="71">
        <f t="shared" si="86"/>
        <v>50513</v>
      </c>
      <c r="F322" s="71">
        <v>2161952</v>
      </c>
    </row>
    <row r="323" spans="1:6" x14ac:dyDescent="0.25">
      <c r="A323" s="50" t="s">
        <v>579</v>
      </c>
      <c r="B323" s="51"/>
      <c r="C323" s="43">
        <v>200</v>
      </c>
      <c r="D323" s="43">
        <v>764961</v>
      </c>
      <c r="E323" s="71">
        <f t="shared" si="86"/>
        <v>700000</v>
      </c>
      <c r="F323" s="71">
        <v>1464961</v>
      </c>
    </row>
    <row r="324" spans="1:6" x14ac:dyDescent="0.25">
      <c r="A324" s="50" t="s">
        <v>581</v>
      </c>
      <c r="B324" s="51"/>
      <c r="C324" s="43">
        <v>800</v>
      </c>
      <c r="D324" s="43">
        <v>123600</v>
      </c>
      <c r="E324" s="71">
        <f t="shared" si="86"/>
        <v>-50513</v>
      </c>
      <c r="F324" s="71">
        <v>73087</v>
      </c>
    </row>
    <row r="325" spans="1:6" x14ac:dyDescent="0.25">
      <c r="A325" s="85" t="s">
        <v>30</v>
      </c>
      <c r="B325" s="103" t="s">
        <v>490</v>
      </c>
      <c r="C325" s="87"/>
      <c r="D325" s="88">
        <f>D326</f>
        <v>1500000</v>
      </c>
      <c r="E325" s="88">
        <f>E326</f>
        <v>100000</v>
      </c>
      <c r="F325" s="89">
        <f t="shared" ref="E325:F328" si="103">F326</f>
        <v>1600000</v>
      </c>
    </row>
    <row r="326" spans="1:6" ht="30" x14ac:dyDescent="0.25">
      <c r="A326" s="90" t="s">
        <v>492</v>
      </c>
      <c r="B326" s="91" t="s">
        <v>491</v>
      </c>
      <c r="C326" s="83"/>
      <c r="D326" s="92">
        <f>D327</f>
        <v>1500000</v>
      </c>
      <c r="E326" s="92">
        <f t="shared" si="103"/>
        <v>100000</v>
      </c>
      <c r="F326" s="93">
        <f t="shared" si="103"/>
        <v>1600000</v>
      </c>
    </row>
    <row r="327" spans="1:6" x14ac:dyDescent="0.25">
      <c r="A327" s="46" t="s">
        <v>80</v>
      </c>
      <c r="B327" s="47" t="s">
        <v>494</v>
      </c>
      <c r="C327" s="45"/>
      <c r="D327" s="45">
        <f>D328</f>
        <v>1500000</v>
      </c>
      <c r="E327" s="72">
        <f>E328+E330+E332+E334</f>
        <v>100000</v>
      </c>
      <c r="F327" s="72">
        <f>F328+F330+F332+F334</f>
        <v>1600000</v>
      </c>
    </row>
    <row r="328" spans="1:6" x14ac:dyDescent="0.25">
      <c r="A328" s="61" t="s">
        <v>493</v>
      </c>
      <c r="B328" s="51" t="s">
        <v>495</v>
      </c>
      <c r="C328" s="43"/>
      <c r="D328" s="43">
        <f>D329</f>
        <v>1500000</v>
      </c>
      <c r="E328" s="43">
        <f t="shared" si="103"/>
        <v>-1100000</v>
      </c>
      <c r="F328" s="73">
        <f t="shared" si="103"/>
        <v>400000</v>
      </c>
    </row>
    <row r="329" spans="1:6" x14ac:dyDescent="0.25">
      <c r="A329" s="50" t="s">
        <v>577</v>
      </c>
      <c r="B329" s="51"/>
      <c r="C329" s="43">
        <v>600</v>
      </c>
      <c r="D329" s="43">
        <v>1500000</v>
      </c>
      <c r="E329" s="71">
        <f t="shared" si="86"/>
        <v>-1100000</v>
      </c>
      <c r="F329" s="71">
        <v>400000</v>
      </c>
    </row>
    <row r="330" spans="1:6" ht="15" customHeight="1" x14ac:dyDescent="0.25">
      <c r="A330" s="50" t="s">
        <v>654</v>
      </c>
      <c r="B330" s="51" t="s">
        <v>655</v>
      </c>
      <c r="C330" s="43"/>
      <c r="D330" s="43"/>
      <c r="E330" s="71">
        <f t="shared" si="86"/>
        <v>400000</v>
      </c>
      <c r="F330" s="71">
        <f>F331</f>
        <v>400000</v>
      </c>
    </row>
    <row r="331" spans="1:6" x14ac:dyDescent="0.25">
      <c r="A331" s="50" t="s">
        <v>577</v>
      </c>
      <c r="B331" s="51"/>
      <c r="C331" s="43">
        <v>600</v>
      </c>
      <c r="D331" s="43"/>
      <c r="E331" s="71">
        <f t="shared" si="86"/>
        <v>400000</v>
      </c>
      <c r="F331" s="71">
        <v>400000</v>
      </c>
    </row>
    <row r="332" spans="1:6" ht="15" customHeight="1" x14ac:dyDescent="0.25">
      <c r="A332" s="50" t="s">
        <v>656</v>
      </c>
      <c r="B332" s="51" t="s">
        <v>657</v>
      </c>
      <c r="C332" s="43"/>
      <c r="D332" s="43"/>
      <c r="E332" s="71">
        <f t="shared" si="86"/>
        <v>400000</v>
      </c>
      <c r="F332" s="71">
        <f>F333</f>
        <v>400000</v>
      </c>
    </row>
    <row r="333" spans="1:6" x14ac:dyDescent="0.25">
      <c r="A333" s="50" t="s">
        <v>577</v>
      </c>
      <c r="B333" s="51"/>
      <c r="C333" s="43">
        <v>600</v>
      </c>
      <c r="D333" s="43"/>
      <c r="E333" s="71">
        <f t="shared" si="86"/>
        <v>400000</v>
      </c>
      <c r="F333" s="71">
        <v>400000</v>
      </c>
    </row>
    <row r="334" spans="1:6" ht="17.25" customHeight="1" x14ac:dyDescent="0.25">
      <c r="A334" s="50" t="s">
        <v>658</v>
      </c>
      <c r="B334" s="51" t="s">
        <v>659</v>
      </c>
      <c r="C334" s="43"/>
      <c r="D334" s="43"/>
      <c r="E334" s="71">
        <f t="shared" si="86"/>
        <v>400000</v>
      </c>
      <c r="F334" s="71">
        <f>F335</f>
        <v>400000</v>
      </c>
    </row>
    <row r="335" spans="1:6" x14ac:dyDescent="0.25">
      <c r="A335" s="50" t="s">
        <v>577</v>
      </c>
      <c r="B335" s="51"/>
      <c r="C335" s="43">
        <v>600</v>
      </c>
      <c r="D335" s="43"/>
      <c r="E335" s="71">
        <f t="shared" si="86"/>
        <v>400000</v>
      </c>
      <c r="F335" s="71">
        <v>400000</v>
      </c>
    </row>
    <row r="336" spans="1:6" ht="40.5" customHeight="1" x14ac:dyDescent="0.25">
      <c r="A336" s="85" t="s">
        <v>391</v>
      </c>
      <c r="B336" s="103" t="s">
        <v>280</v>
      </c>
      <c r="C336" s="87"/>
      <c r="D336" s="88">
        <f>D337+D353</f>
        <v>24703200</v>
      </c>
      <c r="E336" s="88">
        <f>E337+E353</f>
        <v>-15492405.060000001</v>
      </c>
      <c r="F336" s="89">
        <f>F337+F353</f>
        <v>9210794.9400000013</v>
      </c>
    </row>
    <row r="337" spans="1:6" ht="30" x14ac:dyDescent="0.25">
      <c r="A337" s="90" t="s">
        <v>419</v>
      </c>
      <c r="B337" s="91" t="s">
        <v>281</v>
      </c>
      <c r="C337" s="101"/>
      <c r="D337" s="102">
        <f>D338</f>
        <v>21159000</v>
      </c>
      <c r="E337" s="102">
        <f t="shared" ref="E337:F337" si="104">E338</f>
        <v>-15492405.060000001</v>
      </c>
      <c r="F337" s="93">
        <f t="shared" si="104"/>
        <v>5666594.9400000004</v>
      </c>
    </row>
    <row r="338" spans="1:6" ht="30" x14ac:dyDescent="0.25">
      <c r="A338" s="46" t="s">
        <v>465</v>
      </c>
      <c r="B338" s="47" t="s">
        <v>282</v>
      </c>
      <c r="C338" s="55"/>
      <c r="D338" s="62">
        <f>D339+D343+D347+D351+D349</f>
        <v>21159000</v>
      </c>
      <c r="E338" s="62">
        <f t="shared" ref="E338:F338" si="105">E339+E343+E347+E351+E349</f>
        <v>-15492405.060000001</v>
      </c>
      <c r="F338" s="72">
        <f t="shared" si="105"/>
        <v>5666594.9400000004</v>
      </c>
    </row>
    <row r="339" spans="1:6" ht="37.5" customHeight="1" x14ac:dyDescent="0.25">
      <c r="A339" s="50" t="s">
        <v>311</v>
      </c>
      <c r="B339" s="51" t="s">
        <v>469</v>
      </c>
      <c r="C339" s="43"/>
      <c r="D339" s="43">
        <f>D340+D341</f>
        <v>2566388.7999999998</v>
      </c>
      <c r="E339" s="43">
        <f>E340+E341</f>
        <v>250989.5399999998</v>
      </c>
      <c r="F339" s="73">
        <f>F340+F341</f>
        <v>2817378.34</v>
      </c>
    </row>
    <row r="340" spans="1:6" ht="28.5" customHeight="1" x14ac:dyDescent="0.25">
      <c r="A340" s="50" t="s">
        <v>579</v>
      </c>
      <c r="B340" s="51"/>
      <c r="C340" s="43">
        <v>200</v>
      </c>
      <c r="D340" s="43">
        <v>1966388.8</v>
      </c>
      <c r="E340" s="71">
        <f t="shared" si="86"/>
        <v>850989.5399999998</v>
      </c>
      <c r="F340" s="71">
        <v>2817378.34</v>
      </c>
    </row>
    <row r="341" spans="1:6" ht="17.25" customHeight="1" x14ac:dyDescent="0.25">
      <c r="A341" s="50" t="s">
        <v>581</v>
      </c>
      <c r="B341" s="51"/>
      <c r="C341" s="43">
        <v>800</v>
      </c>
      <c r="D341" s="43">
        <v>600000</v>
      </c>
      <c r="E341" s="71">
        <f t="shared" si="86"/>
        <v>-600000</v>
      </c>
      <c r="F341" s="71"/>
    </row>
    <row r="342" spans="1:6" ht="17.25" hidden="1" customHeight="1" x14ac:dyDescent="0.25">
      <c r="A342" s="50"/>
      <c r="B342" s="51"/>
      <c r="C342" s="43"/>
      <c r="D342" s="43"/>
      <c r="E342" s="71"/>
      <c r="F342" s="71"/>
    </row>
    <row r="343" spans="1:6" ht="30" x14ac:dyDescent="0.25">
      <c r="A343" s="50" t="s">
        <v>392</v>
      </c>
      <c r="B343" s="51" t="s">
        <v>429</v>
      </c>
      <c r="C343" s="43"/>
      <c r="D343" s="43">
        <f>D344</f>
        <v>2549611.2000000002</v>
      </c>
      <c r="E343" s="43">
        <f t="shared" ref="E343:F343" si="106">E344</f>
        <v>0</v>
      </c>
      <c r="F343" s="73">
        <f t="shared" si="106"/>
        <v>2549611.2000000002</v>
      </c>
    </row>
    <row r="344" spans="1:6" ht="15.75" customHeight="1" x14ac:dyDescent="0.25">
      <c r="A344" s="50" t="s">
        <v>582</v>
      </c>
      <c r="B344" s="64"/>
      <c r="C344" s="43">
        <v>500</v>
      </c>
      <c r="D344" s="43">
        <v>2549611.2000000002</v>
      </c>
      <c r="E344" s="71">
        <f t="shared" si="86"/>
        <v>0</v>
      </c>
      <c r="F344" s="71">
        <v>2549611.2000000002</v>
      </c>
    </row>
    <row r="345" spans="1:6" hidden="1" x14ac:dyDescent="0.25">
      <c r="A345" s="50" t="s">
        <v>393</v>
      </c>
      <c r="B345" s="64" t="s">
        <v>430</v>
      </c>
      <c r="C345" s="52"/>
      <c r="D345" s="43">
        <f>D346</f>
        <v>0</v>
      </c>
      <c r="E345" s="71">
        <f t="shared" si="86"/>
        <v>0</v>
      </c>
      <c r="F345" s="73">
        <f t="shared" ref="F345" si="107">F346</f>
        <v>0</v>
      </c>
    </row>
    <row r="346" spans="1:6" ht="0.75" hidden="1" customHeight="1" x14ac:dyDescent="0.25">
      <c r="A346" s="50"/>
      <c r="B346" s="64"/>
      <c r="C346" s="52"/>
      <c r="D346" s="43"/>
      <c r="E346" s="71">
        <f t="shared" ref="E346:E350" si="108">F346-D346</f>
        <v>0</v>
      </c>
      <c r="F346" s="71"/>
    </row>
    <row r="347" spans="1:6" ht="17.25" customHeight="1" x14ac:dyDescent="0.25">
      <c r="A347" s="50" t="s">
        <v>670</v>
      </c>
      <c r="B347" s="64" t="s">
        <v>430</v>
      </c>
      <c r="C347" s="75"/>
      <c r="D347" s="43">
        <f>D348</f>
        <v>12296000</v>
      </c>
      <c r="E347" s="43">
        <f>E348</f>
        <v>-11996394.6</v>
      </c>
      <c r="F347" s="73">
        <f t="shared" ref="F347" si="109">F348</f>
        <v>299605.40000000002</v>
      </c>
    </row>
    <row r="348" spans="1:6" ht="21.75" customHeight="1" x14ac:dyDescent="0.25">
      <c r="A348" s="50" t="s">
        <v>579</v>
      </c>
      <c r="B348" s="64"/>
      <c r="C348" s="75">
        <v>200</v>
      </c>
      <c r="D348" s="43">
        <v>12296000</v>
      </c>
      <c r="E348" s="71">
        <f t="shared" si="108"/>
        <v>-11996394.6</v>
      </c>
      <c r="F348" s="71">
        <v>299605.40000000002</v>
      </c>
    </row>
    <row r="349" spans="1:6" ht="2.25" customHeight="1" x14ac:dyDescent="0.25">
      <c r="A349" s="50" t="s">
        <v>687</v>
      </c>
      <c r="B349" s="64" t="s">
        <v>686</v>
      </c>
      <c r="C349" s="75"/>
      <c r="D349" s="43">
        <f>D350</f>
        <v>0</v>
      </c>
      <c r="E349" s="71">
        <f t="shared" si="108"/>
        <v>0</v>
      </c>
      <c r="F349" s="71">
        <f>F350</f>
        <v>0</v>
      </c>
    </row>
    <row r="350" spans="1:6" ht="24.75" hidden="1" customHeight="1" x14ac:dyDescent="0.25">
      <c r="A350" s="50" t="s">
        <v>579</v>
      </c>
      <c r="B350" s="64"/>
      <c r="C350" s="75">
        <v>200</v>
      </c>
      <c r="D350" s="43"/>
      <c r="E350" s="71">
        <f t="shared" si="108"/>
        <v>0</v>
      </c>
      <c r="F350" s="71"/>
    </row>
    <row r="351" spans="1:6" ht="27.75" customHeight="1" x14ac:dyDescent="0.25">
      <c r="A351" s="50" t="s">
        <v>532</v>
      </c>
      <c r="B351" s="51" t="s">
        <v>533</v>
      </c>
      <c r="C351" s="52"/>
      <c r="D351" s="43">
        <f>D352</f>
        <v>3747000</v>
      </c>
      <c r="E351" s="43">
        <f t="shared" ref="E351:F351" si="110">E352</f>
        <v>-3747000</v>
      </c>
      <c r="F351" s="73">
        <f t="shared" si="110"/>
        <v>0</v>
      </c>
    </row>
    <row r="352" spans="1:6" ht="23.25" customHeight="1" x14ac:dyDescent="0.25">
      <c r="A352" s="50" t="s">
        <v>579</v>
      </c>
      <c r="B352" s="51"/>
      <c r="C352" s="52">
        <v>200</v>
      </c>
      <c r="D352" s="43">
        <v>3747000</v>
      </c>
      <c r="E352" s="71">
        <f t="shared" ref="E352:E428" si="111">F352-D352</f>
        <v>-3747000</v>
      </c>
      <c r="F352" s="71"/>
    </row>
    <row r="353" spans="1:7" ht="30" x14ac:dyDescent="0.25">
      <c r="A353" s="90" t="s">
        <v>394</v>
      </c>
      <c r="B353" s="91" t="s">
        <v>283</v>
      </c>
      <c r="C353" s="83"/>
      <c r="D353" s="92">
        <f>D354+D357</f>
        <v>3544200</v>
      </c>
      <c r="E353" s="93">
        <f t="shared" ref="E353:F353" si="112">E354+E357</f>
        <v>0</v>
      </c>
      <c r="F353" s="93">
        <f t="shared" si="112"/>
        <v>3544200</v>
      </c>
    </row>
    <row r="354" spans="1:7" x14ac:dyDescent="0.25">
      <c r="A354" s="46" t="s">
        <v>470</v>
      </c>
      <c r="B354" s="47" t="s">
        <v>284</v>
      </c>
      <c r="C354" s="43"/>
      <c r="D354" s="45">
        <f>D355</f>
        <v>3500000</v>
      </c>
      <c r="E354" s="72">
        <f t="shared" ref="E354:F355" si="113">E355</f>
        <v>0</v>
      </c>
      <c r="F354" s="72">
        <f t="shared" si="113"/>
        <v>3500000</v>
      </c>
    </row>
    <row r="355" spans="1:7" ht="30" x14ac:dyDescent="0.25">
      <c r="A355" s="50" t="s">
        <v>312</v>
      </c>
      <c r="B355" s="51" t="s">
        <v>471</v>
      </c>
      <c r="C355" s="43"/>
      <c r="D355" s="43">
        <f>D356</f>
        <v>3500000</v>
      </c>
      <c r="E355" s="73">
        <f t="shared" si="113"/>
        <v>0</v>
      </c>
      <c r="F355" s="73">
        <f t="shared" si="113"/>
        <v>3500000</v>
      </c>
    </row>
    <row r="356" spans="1:7" x14ac:dyDescent="0.25">
      <c r="A356" s="50" t="s">
        <v>581</v>
      </c>
      <c r="B356" s="51"/>
      <c r="C356" s="43">
        <v>800</v>
      </c>
      <c r="D356" s="43">
        <v>3500000</v>
      </c>
      <c r="E356" s="71">
        <f t="shared" si="111"/>
        <v>0</v>
      </c>
      <c r="F356" s="71">
        <v>3500000</v>
      </c>
    </row>
    <row r="357" spans="1:7" ht="30" x14ac:dyDescent="0.25">
      <c r="A357" s="46" t="s">
        <v>487</v>
      </c>
      <c r="B357" s="47" t="s">
        <v>285</v>
      </c>
      <c r="C357" s="52"/>
      <c r="D357" s="45">
        <f>D358+D360</f>
        <v>44200</v>
      </c>
      <c r="E357" s="72">
        <f t="shared" ref="E357:F357" si="114">E358+E360</f>
        <v>0</v>
      </c>
      <c r="F357" s="72">
        <f t="shared" si="114"/>
        <v>44200</v>
      </c>
    </row>
    <row r="358" spans="1:7" ht="30" x14ac:dyDescent="0.25">
      <c r="A358" s="50" t="s">
        <v>395</v>
      </c>
      <c r="B358" s="51" t="s">
        <v>488</v>
      </c>
      <c r="C358" s="52"/>
      <c r="D358" s="43">
        <f>D359</f>
        <v>200</v>
      </c>
      <c r="E358" s="73">
        <f t="shared" ref="E358:F358" si="115">E359</f>
        <v>0</v>
      </c>
      <c r="F358" s="73">
        <f t="shared" si="115"/>
        <v>200</v>
      </c>
    </row>
    <row r="359" spans="1:7" x14ac:dyDescent="0.25">
      <c r="A359" s="50" t="s">
        <v>581</v>
      </c>
      <c r="B359" s="51"/>
      <c r="C359" s="52">
        <v>800</v>
      </c>
      <c r="D359" s="43">
        <v>200</v>
      </c>
      <c r="E359" s="71">
        <f t="shared" si="111"/>
        <v>0</v>
      </c>
      <c r="F359" s="71">
        <v>200</v>
      </c>
    </row>
    <row r="360" spans="1:7" ht="30" x14ac:dyDescent="0.25">
      <c r="A360" s="50" t="s">
        <v>396</v>
      </c>
      <c r="B360" s="51" t="s">
        <v>489</v>
      </c>
      <c r="C360" s="52"/>
      <c r="D360" s="43">
        <f>D361</f>
        <v>44000</v>
      </c>
      <c r="E360" s="73">
        <f t="shared" ref="E360:F360" si="116">E361</f>
        <v>0</v>
      </c>
      <c r="F360" s="73">
        <f t="shared" si="116"/>
        <v>44000</v>
      </c>
    </row>
    <row r="361" spans="1:7" x14ac:dyDescent="0.25">
      <c r="A361" s="50" t="s">
        <v>581</v>
      </c>
      <c r="B361" s="51"/>
      <c r="C361" s="52">
        <v>800</v>
      </c>
      <c r="D361" s="43">
        <f>31000+13000</f>
        <v>44000</v>
      </c>
      <c r="E361" s="71">
        <f t="shared" si="111"/>
        <v>0</v>
      </c>
      <c r="F361" s="71">
        <v>44000</v>
      </c>
    </row>
    <row r="362" spans="1:7" x14ac:dyDescent="0.25">
      <c r="A362" s="85" t="s">
        <v>397</v>
      </c>
      <c r="B362" s="103" t="s">
        <v>286</v>
      </c>
      <c r="C362" s="87"/>
      <c r="D362" s="88">
        <f>D363+D371+D375</f>
        <v>984300</v>
      </c>
      <c r="E362" s="89">
        <f t="shared" ref="E362:F362" si="117">E363+E371+E375</f>
        <v>160550</v>
      </c>
      <c r="F362" s="89">
        <f t="shared" si="117"/>
        <v>1144850</v>
      </c>
      <c r="G362" s="80"/>
    </row>
    <row r="363" spans="1:7" ht="30" x14ac:dyDescent="0.25">
      <c r="A363" s="90" t="s">
        <v>398</v>
      </c>
      <c r="B363" s="91" t="s">
        <v>287</v>
      </c>
      <c r="C363" s="83"/>
      <c r="D363" s="92">
        <f>D364</f>
        <v>25000</v>
      </c>
      <c r="E363" s="93">
        <f t="shared" ref="E363:F363" si="118">E364</f>
        <v>48571</v>
      </c>
      <c r="F363" s="93">
        <f t="shared" si="118"/>
        <v>73571</v>
      </c>
    </row>
    <row r="364" spans="1:7" ht="32.25" customHeight="1" x14ac:dyDescent="0.25">
      <c r="A364" s="46" t="s">
        <v>291</v>
      </c>
      <c r="B364" s="47" t="s">
        <v>288</v>
      </c>
      <c r="C364" s="43"/>
      <c r="D364" s="45">
        <f>D365+D367</f>
        <v>25000</v>
      </c>
      <c r="E364" s="72">
        <f>E365+E367+E369</f>
        <v>48571</v>
      </c>
      <c r="F364" s="72">
        <f>F365+F367+F369</f>
        <v>73571</v>
      </c>
    </row>
    <row r="365" spans="1:7" ht="30" x14ac:dyDescent="0.25">
      <c r="A365" s="50" t="s">
        <v>313</v>
      </c>
      <c r="B365" s="51" t="s">
        <v>472</v>
      </c>
      <c r="C365" s="43"/>
      <c r="D365" s="43">
        <f>D366</f>
        <v>11300</v>
      </c>
      <c r="E365" s="73">
        <f t="shared" ref="E365:F365" si="119">E366</f>
        <v>-11300</v>
      </c>
      <c r="F365" s="73">
        <f t="shared" si="119"/>
        <v>0</v>
      </c>
    </row>
    <row r="366" spans="1:7" x14ac:dyDescent="0.25">
      <c r="A366" s="50" t="s">
        <v>581</v>
      </c>
      <c r="B366" s="51"/>
      <c r="C366" s="43">
        <v>800</v>
      </c>
      <c r="D366" s="43">
        <v>11300</v>
      </c>
      <c r="E366" s="71">
        <f t="shared" si="111"/>
        <v>-11300</v>
      </c>
      <c r="F366" s="71"/>
    </row>
    <row r="367" spans="1:7" ht="30" x14ac:dyDescent="0.25">
      <c r="A367" s="50" t="s">
        <v>314</v>
      </c>
      <c r="B367" s="51" t="s">
        <v>473</v>
      </c>
      <c r="C367" s="43"/>
      <c r="D367" s="43">
        <f>D368</f>
        <v>13700</v>
      </c>
      <c r="E367" s="73">
        <f t="shared" ref="E367:F367" si="120">E368</f>
        <v>0</v>
      </c>
      <c r="F367" s="73">
        <f t="shared" si="120"/>
        <v>13700</v>
      </c>
    </row>
    <row r="368" spans="1:7" x14ac:dyDescent="0.25">
      <c r="A368" s="50" t="s">
        <v>581</v>
      </c>
      <c r="B368" s="51"/>
      <c r="C368" s="43">
        <v>800</v>
      </c>
      <c r="D368" s="43">
        <v>13700</v>
      </c>
      <c r="E368" s="71">
        <f t="shared" si="111"/>
        <v>0</v>
      </c>
      <c r="F368" s="71">
        <v>13700</v>
      </c>
    </row>
    <row r="369" spans="1:6" x14ac:dyDescent="0.25">
      <c r="A369" s="50"/>
      <c r="B369" s="51" t="s">
        <v>720</v>
      </c>
      <c r="C369" s="43"/>
      <c r="D369" s="43"/>
      <c r="E369" s="71">
        <f>E370</f>
        <v>59871</v>
      </c>
      <c r="F369" s="71">
        <f>F370</f>
        <v>59871</v>
      </c>
    </row>
    <row r="370" spans="1:6" x14ac:dyDescent="0.25">
      <c r="A370" s="50"/>
      <c r="B370" s="51"/>
      <c r="C370" s="43">
        <v>800</v>
      </c>
      <c r="D370" s="43"/>
      <c r="E370" s="71">
        <f>F370-D370</f>
        <v>59871</v>
      </c>
      <c r="F370" s="71">
        <v>59871</v>
      </c>
    </row>
    <row r="371" spans="1:6" ht="30" x14ac:dyDescent="0.25">
      <c r="A371" s="90" t="s">
        <v>399</v>
      </c>
      <c r="B371" s="91" t="s">
        <v>289</v>
      </c>
      <c r="C371" s="83"/>
      <c r="D371" s="92">
        <f>D372</f>
        <v>250000</v>
      </c>
      <c r="E371" s="93">
        <f t="shared" ref="E371:F373" si="121">E372</f>
        <v>0</v>
      </c>
      <c r="F371" s="93">
        <f t="shared" si="121"/>
        <v>250000</v>
      </c>
    </row>
    <row r="372" spans="1:6" x14ac:dyDescent="0.25">
      <c r="A372" s="46" t="s">
        <v>540</v>
      </c>
      <c r="B372" s="47" t="s">
        <v>290</v>
      </c>
      <c r="C372" s="43"/>
      <c r="D372" s="45">
        <f>D373</f>
        <v>250000</v>
      </c>
      <c r="E372" s="72">
        <f t="shared" si="121"/>
        <v>0</v>
      </c>
      <c r="F372" s="72">
        <f t="shared" si="121"/>
        <v>250000</v>
      </c>
    </row>
    <row r="373" spans="1:6" x14ac:dyDescent="0.25">
      <c r="A373" s="50" t="s">
        <v>400</v>
      </c>
      <c r="B373" s="51" t="s">
        <v>474</v>
      </c>
      <c r="C373" s="43"/>
      <c r="D373" s="43">
        <f>D374</f>
        <v>250000</v>
      </c>
      <c r="E373" s="73">
        <f t="shared" si="121"/>
        <v>0</v>
      </c>
      <c r="F373" s="73">
        <f t="shared" si="121"/>
        <v>250000</v>
      </c>
    </row>
    <row r="374" spans="1:6" x14ac:dyDescent="0.25">
      <c r="A374" s="50" t="s">
        <v>581</v>
      </c>
      <c r="B374" s="51"/>
      <c r="C374" s="43">
        <v>800</v>
      </c>
      <c r="D374" s="43">
        <v>250000</v>
      </c>
      <c r="E374" s="71">
        <f t="shared" si="111"/>
        <v>0</v>
      </c>
      <c r="F374" s="71">
        <v>250000</v>
      </c>
    </row>
    <row r="375" spans="1:6" ht="30" x14ac:dyDescent="0.25">
      <c r="A375" s="90" t="s">
        <v>401</v>
      </c>
      <c r="B375" s="91" t="s">
        <v>420</v>
      </c>
      <c r="C375" s="83"/>
      <c r="D375" s="92">
        <f>D376</f>
        <v>709300</v>
      </c>
      <c r="E375" s="93">
        <f t="shared" ref="E375:F375" si="122">E376</f>
        <v>111979</v>
      </c>
      <c r="F375" s="93">
        <f t="shared" si="122"/>
        <v>821279</v>
      </c>
    </row>
    <row r="376" spans="1:6" ht="45" x14ac:dyDescent="0.25">
      <c r="A376" s="50" t="s">
        <v>541</v>
      </c>
      <c r="B376" s="51" t="s">
        <v>542</v>
      </c>
      <c r="C376" s="43"/>
      <c r="D376" s="45">
        <f>D377+D379</f>
        <v>709300</v>
      </c>
      <c r="E376" s="72">
        <f t="shared" ref="E376:F376" si="123">E377+E379</f>
        <v>111979</v>
      </c>
      <c r="F376" s="72">
        <f t="shared" si="123"/>
        <v>821279</v>
      </c>
    </row>
    <row r="377" spans="1:6" x14ac:dyDescent="0.25">
      <c r="A377" s="50" t="s">
        <v>543</v>
      </c>
      <c r="B377" s="51" t="s">
        <v>544</v>
      </c>
      <c r="C377" s="52"/>
      <c r="D377" s="43">
        <f>D378</f>
        <v>706600</v>
      </c>
      <c r="E377" s="73">
        <f t="shared" ref="E377:F377" si="124">E378</f>
        <v>111979</v>
      </c>
      <c r="F377" s="73">
        <f t="shared" si="124"/>
        <v>818579</v>
      </c>
    </row>
    <row r="378" spans="1:6" x14ac:dyDescent="0.25">
      <c r="A378" s="50" t="s">
        <v>579</v>
      </c>
      <c r="B378" s="51"/>
      <c r="C378" s="52">
        <v>200</v>
      </c>
      <c r="D378" s="43">
        <v>706600</v>
      </c>
      <c r="E378" s="71">
        <f t="shared" si="111"/>
        <v>111979</v>
      </c>
      <c r="F378" s="71">
        <v>818579</v>
      </c>
    </row>
    <row r="379" spans="1:6" ht="30" x14ac:dyDescent="0.25">
      <c r="A379" s="50" t="s">
        <v>545</v>
      </c>
      <c r="B379" s="51" t="s">
        <v>546</v>
      </c>
      <c r="C379" s="52"/>
      <c r="D379" s="43">
        <f>D380</f>
        <v>2700</v>
      </c>
      <c r="E379" s="43">
        <f t="shared" ref="E379:F379" si="125">E380</f>
        <v>0</v>
      </c>
      <c r="F379" s="73">
        <f t="shared" si="125"/>
        <v>2700</v>
      </c>
    </row>
    <row r="380" spans="1:6" x14ac:dyDescent="0.25">
      <c r="A380" s="50" t="s">
        <v>579</v>
      </c>
      <c r="B380" s="51"/>
      <c r="C380" s="52">
        <v>200</v>
      </c>
      <c r="D380" s="43">
        <v>2700</v>
      </c>
      <c r="E380" s="71">
        <f t="shared" si="111"/>
        <v>0</v>
      </c>
      <c r="F380" s="71">
        <v>2700</v>
      </c>
    </row>
    <row r="381" spans="1:6" x14ac:dyDescent="0.25">
      <c r="A381" s="85" t="s">
        <v>402</v>
      </c>
      <c r="B381" s="103" t="s">
        <v>292</v>
      </c>
      <c r="C381" s="87"/>
      <c r="D381" s="88">
        <f>D382</f>
        <v>200000</v>
      </c>
      <c r="E381" s="89">
        <f t="shared" ref="E381:F384" si="126">E382</f>
        <v>1571792.54</v>
      </c>
      <c r="F381" s="89">
        <f t="shared" si="126"/>
        <v>1771792.54</v>
      </c>
    </row>
    <row r="382" spans="1:6" ht="30" x14ac:dyDescent="0.25">
      <c r="A382" s="90" t="s">
        <v>403</v>
      </c>
      <c r="B382" s="91" t="s">
        <v>293</v>
      </c>
      <c r="C382" s="83"/>
      <c r="D382" s="92">
        <f>D383</f>
        <v>200000</v>
      </c>
      <c r="E382" s="93">
        <f t="shared" si="126"/>
        <v>1571792.54</v>
      </c>
      <c r="F382" s="93">
        <f t="shared" si="126"/>
        <v>1771792.54</v>
      </c>
    </row>
    <row r="383" spans="1:6" ht="30" x14ac:dyDescent="0.25">
      <c r="A383" s="46" t="s">
        <v>295</v>
      </c>
      <c r="B383" s="47" t="s">
        <v>294</v>
      </c>
      <c r="C383" s="43"/>
      <c r="D383" s="45">
        <f>D384</f>
        <v>200000</v>
      </c>
      <c r="E383" s="72">
        <f t="shared" si="126"/>
        <v>1571792.54</v>
      </c>
      <c r="F383" s="72">
        <f t="shared" si="126"/>
        <v>1771792.54</v>
      </c>
    </row>
    <row r="384" spans="1:6" ht="25.5" customHeight="1" x14ac:dyDescent="0.25">
      <c r="A384" s="50" t="s">
        <v>404</v>
      </c>
      <c r="B384" s="51" t="s">
        <v>484</v>
      </c>
      <c r="C384" s="43"/>
      <c r="D384" s="43">
        <f>D385</f>
        <v>200000</v>
      </c>
      <c r="E384" s="73">
        <f t="shared" si="126"/>
        <v>1571792.54</v>
      </c>
      <c r="F384" s="73">
        <f t="shared" si="126"/>
        <v>1771792.54</v>
      </c>
    </row>
    <row r="385" spans="1:6" ht="25.5" customHeight="1" x14ac:dyDescent="0.25">
      <c r="A385" s="50" t="s">
        <v>577</v>
      </c>
      <c r="B385" s="51"/>
      <c r="C385" s="43">
        <v>600</v>
      </c>
      <c r="D385" s="43">
        <v>200000</v>
      </c>
      <c r="E385" s="71">
        <f t="shared" si="111"/>
        <v>1571792.54</v>
      </c>
      <c r="F385" s="71">
        <v>1771792.54</v>
      </c>
    </row>
    <row r="386" spans="1:6" ht="29.25" x14ac:dyDescent="0.25">
      <c r="A386" s="85" t="s">
        <v>599</v>
      </c>
      <c r="B386" s="103" t="s">
        <v>296</v>
      </c>
      <c r="C386" s="87"/>
      <c r="D386" s="88">
        <f>D387</f>
        <v>3610000</v>
      </c>
      <c r="E386" s="89">
        <f t="shared" ref="E386:F386" si="127">E387</f>
        <v>0</v>
      </c>
      <c r="F386" s="89">
        <f t="shared" si="127"/>
        <v>3610000</v>
      </c>
    </row>
    <row r="387" spans="1:6" ht="30" x14ac:dyDescent="0.25">
      <c r="A387" s="90" t="s">
        <v>694</v>
      </c>
      <c r="B387" s="91" t="s">
        <v>297</v>
      </c>
      <c r="C387" s="92"/>
      <c r="D387" s="92">
        <f>D388+D391+D394</f>
        <v>3610000</v>
      </c>
      <c r="E387" s="93">
        <f t="shared" ref="E387:F387" si="128">E388+E391+E394</f>
        <v>0</v>
      </c>
      <c r="F387" s="93">
        <f t="shared" si="128"/>
        <v>3610000</v>
      </c>
    </row>
    <row r="388" spans="1:6" x14ac:dyDescent="0.25">
      <c r="A388" s="46" t="s">
        <v>69</v>
      </c>
      <c r="B388" s="47" t="s">
        <v>298</v>
      </c>
      <c r="C388" s="45"/>
      <c r="D388" s="45">
        <f>D389</f>
        <v>210000</v>
      </c>
      <c r="E388" s="72">
        <f t="shared" ref="E388:F389" si="129">E389</f>
        <v>0</v>
      </c>
      <c r="F388" s="72">
        <f t="shared" si="129"/>
        <v>210000</v>
      </c>
    </row>
    <row r="389" spans="1:6" ht="30" x14ac:dyDescent="0.25">
      <c r="A389" s="50" t="s">
        <v>315</v>
      </c>
      <c r="B389" s="51" t="s">
        <v>475</v>
      </c>
      <c r="C389" s="43"/>
      <c r="D389" s="43">
        <f>D390</f>
        <v>210000</v>
      </c>
      <c r="E389" s="73">
        <f t="shared" si="129"/>
        <v>0</v>
      </c>
      <c r="F389" s="73">
        <f t="shared" si="129"/>
        <v>210000</v>
      </c>
    </row>
    <row r="390" spans="1:6" x14ac:dyDescent="0.25">
      <c r="A390" s="50" t="s">
        <v>582</v>
      </c>
      <c r="B390" s="51"/>
      <c r="C390" s="43">
        <v>500</v>
      </c>
      <c r="D390" s="43">
        <v>210000</v>
      </c>
      <c r="E390" s="71">
        <f t="shared" si="111"/>
        <v>0</v>
      </c>
      <c r="F390" s="71">
        <v>210000</v>
      </c>
    </row>
    <row r="391" spans="1:6" x14ac:dyDescent="0.25">
      <c r="A391" s="46" t="s">
        <v>70</v>
      </c>
      <c r="B391" s="47" t="s">
        <v>476</v>
      </c>
      <c r="C391" s="43"/>
      <c r="D391" s="45">
        <f>D392</f>
        <v>700000</v>
      </c>
      <c r="E391" s="72">
        <f t="shared" ref="E391:F392" si="130">E392</f>
        <v>0</v>
      </c>
      <c r="F391" s="72">
        <f t="shared" si="130"/>
        <v>700000</v>
      </c>
    </row>
    <row r="392" spans="1:6" x14ac:dyDescent="0.25">
      <c r="A392" s="50" t="s">
        <v>316</v>
      </c>
      <c r="B392" s="51" t="s">
        <v>485</v>
      </c>
      <c r="C392" s="43"/>
      <c r="D392" s="43">
        <f>D393</f>
        <v>700000</v>
      </c>
      <c r="E392" s="73">
        <f t="shared" si="130"/>
        <v>0</v>
      </c>
      <c r="F392" s="73">
        <f t="shared" si="130"/>
        <v>700000</v>
      </c>
    </row>
    <row r="393" spans="1:6" x14ac:dyDescent="0.25">
      <c r="A393" s="50" t="s">
        <v>579</v>
      </c>
      <c r="B393" s="51"/>
      <c r="C393" s="43">
        <v>200</v>
      </c>
      <c r="D393" s="43">
        <v>700000</v>
      </c>
      <c r="E393" s="71">
        <f t="shared" si="111"/>
        <v>0</v>
      </c>
      <c r="F393" s="71">
        <v>700000</v>
      </c>
    </row>
    <row r="394" spans="1:6" x14ac:dyDescent="0.25">
      <c r="A394" s="46" t="s">
        <v>523</v>
      </c>
      <c r="B394" s="47" t="s">
        <v>478</v>
      </c>
      <c r="C394" s="43"/>
      <c r="D394" s="45">
        <f>D395</f>
        <v>2700000</v>
      </c>
      <c r="E394" s="72">
        <f t="shared" ref="E394:F395" si="131">E395</f>
        <v>0</v>
      </c>
      <c r="F394" s="72">
        <f t="shared" si="131"/>
        <v>2700000</v>
      </c>
    </row>
    <row r="395" spans="1:6" x14ac:dyDescent="0.25">
      <c r="A395" s="50" t="s">
        <v>405</v>
      </c>
      <c r="B395" s="51" t="s">
        <v>486</v>
      </c>
      <c r="C395" s="43"/>
      <c r="D395" s="43">
        <f>D396</f>
        <v>2700000</v>
      </c>
      <c r="E395" s="73">
        <f t="shared" si="131"/>
        <v>0</v>
      </c>
      <c r="F395" s="73">
        <f t="shared" si="131"/>
        <v>2700000</v>
      </c>
    </row>
    <row r="396" spans="1:6" x14ac:dyDescent="0.25">
      <c r="A396" s="50" t="s">
        <v>581</v>
      </c>
      <c r="B396" s="51"/>
      <c r="C396" s="43">
        <v>800</v>
      </c>
      <c r="D396" s="43">
        <v>2700000</v>
      </c>
      <c r="E396" s="71">
        <f t="shared" si="111"/>
        <v>0</v>
      </c>
      <c r="F396" s="71">
        <v>2700000</v>
      </c>
    </row>
    <row r="397" spans="1:6" x14ac:dyDescent="0.25">
      <c r="A397" s="85" t="s">
        <v>406</v>
      </c>
      <c r="B397" s="103" t="s">
        <v>299</v>
      </c>
      <c r="C397" s="87"/>
      <c r="D397" s="88">
        <f>D398+D400+D404+D406+D422+D424+D429+D432+D427</f>
        <v>32051935</v>
      </c>
      <c r="E397" s="89">
        <f>E398+E400+E404+E406+E410+E412+E414+E417+E419+E422+E424+E427+E429+E432</f>
        <v>495805.19000000006</v>
      </c>
      <c r="F397" s="89">
        <f>F398+F400+F404+F406+F422+F424+F429+F432+F427+F410+F412+F414+F417+F419</f>
        <v>32547740.190000001</v>
      </c>
    </row>
    <row r="398" spans="1:6" x14ac:dyDescent="0.25">
      <c r="A398" s="50" t="s">
        <v>317</v>
      </c>
      <c r="B398" s="51" t="s">
        <v>421</v>
      </c>
      <c r="C398" s="43"/>
      <c r="D398" s="43">
        <f>D399</f>
        <v>1455697</v>
      </c>
      <c r="E398" s="73">
        <f>F398-D398</f>
        <v>0</v>
      </c>
      <c r="F398" s="73">
        <f t="shared" ref="F398" si="132">F399</f>
        <v>1455697</v>
      </c>
    </row>
    <row r="399" spans="1:6" ht="32.25" customHeight="1" x14ac:dyDescent="0.25">
      <c r="A399" s="50" t="s">
        <v>580</v>
      </c>
      <c r="B399" s="51"/>
      <c r="C399" s="43">
        <v>100</v>
      </c>
      <c r="D399" s="43">
        <v>1455697</v>
      </c>
      <c r="E399" s="71">
        <f t="shared" si="111"/>
        <v>0</v>
      </c>
      <c r="F399" s="71">
        <v>1455697</v>
      </c>
    </row>
    <row r="400" spans="1:6" x14ac:dyDescent="0.25">
      <c r="A400" s="50" t="s">
        <v>302</v>
      </c>
      <c r="B400" s="51" t="s">
        <v>422</v>
      </c>
      <c r="C400" s="43"/>
      <c r="D400" s="43">
        <f>D401+D402+D403</f>
        <v>26641240.5</v>
      </c>
      <c r="E400" s="43">
        <f t="shared" ref="E400:F400" si="133">E401+E402+E403</f>
        <v>352000</v>
      </c>
      <c r="F400" s="73">
        <f t="shared" si="133"/>
        <v>26993240.5</v>
      </c>
    </row>
    <row r="401" spans="1:6" ht="35.25" customHeight="1" x14ac:dyDescent="0.25">
      <c r="A401" s="50" t="s">
        <v>580</v>
      </c>
      <c r="B401" s="51"/>
      <c r="C401" s="43">
        <v>100</v>
      </c>
      <c r="D401" s="43">
        <f>4690524+1514900+15509545.5+1000</f>
        <v>21715969.5</v>
      </c>
      <c r="E401" s="71">
        <f t="shared" si="111"/>
        <v>-448365</v>
      </c>
      <c r="F401" s="71">
        <v>21267604.5</v>
      </c>
    </row>
    <row r="402" spans="1:6" x14ac:dyDescent="0.25">
      <c r="A402" s="50" t="s">
        <v>579</v>
      </c>
      <c r="B402" s="51"/>
      <c r="C402" s="43">
        <v>200</v>
      </c>
      <c r="D402" s="43">
        <f>544476+161100+3994894.5+7000.5</f>
        <v>4707471</v>
      </c>
      <c r="E402" s="71">
        <f t="shared" si="111"/>
        <v>798765</v>
      </c>
      <c r="F402" s="71">
        <v>5506236</v>
      </c>
    </row>
    <row r="403" spans="1:6" x14ac:dyDescent="0.25">
      <c r="A403" s="50" t="s">
        <v>581</v>
      </c>
      <c r="B403" s="51"/>
      <c r="C403" s="43">
        <v>800</v>
      </c>
      <c r="D403" s="43">
        <f>7000+2000+208800</f>
        <v>217800</v>
      </c>
      <c r="E403" s="71">
        <f t="shared" si="111"/>
        <v>1600</v>
      </c>
      <c r="F403" s="71">
        <v>219400</v>
      </c>
    </row>
    <row r="404" spans="1:6" x14ac:dyDescent="0.25">
      <c r="A404" s="50" t="s">
        <v>318</v>
      </c>
      <c r="B404" s="51" t="s">
        <v>423</v>
      </c>
      <c r="C404" s="43"/>
      <c r="D404" s="43">
        <f>D405</f>
        <v>541062.5</v>
      </c>
      <c r="E404" s="43">
        <f t="shared" ref="E404:F404" si="134">E405</f>
        <v>0</v>
      </c>
      <c r="F404" s="73">
        <f t="shared" si="134"/>
        <v>541062.5</v>
      </c>
    </row>
    <row r="405" spans="1:6" ht="36.75" customHeight="1" x14ac:dyDescent="0.25">
      <c r="A405" s="50" t="s">
        <v>580</v>
      </c>
      <c r="B405" s="51"/>
      <c r="C405" s="43">
        <v>100</v>
      </c>
      <c r="D405" s="43">
        <v>541062.5</v>
      </c>
      <c r="E405" s="71">
        <f t="shared" si="111"/>
        <v>0</v>
      </c>
      <c r="F405" s="71">
        <v>541062.5</v>
      </c>
    </row>
    <row r="406" spans="1:6" x14ac:dyDescent="0.25">
      <c r="A406" s="50" t="s">
        <v>597</v>
      </c>
      <c r="B406" s="51" t="s">
        <v>424</v>
      </c>
      <c r="C406" s="43"/>
      <c r="D406" s="43">
        <f>D408</f>
        <v>2000000</v>
      </c>
      <c r="E406" s="73">
        <f>F406-D406</f>
        <v>0</v>
      </c>
      <c r="F406" s="73">
        <f>F408+F409+F407</f>
        <v>2000000</v>
      </c>
    </row>
    <row r="407" spans="1:6" x14ac:dyDescent="0.25">
      <c r="A407" s="50"/>
      <c r="B407" s="51"/>
      <c r="C407" s="43">
        <v>200</v>
      </c>
      <c r="D407" s="43"/>
      <c r="E407" s="73">
        <f>F407-D407</f>
        <v>377124.06</v>
      </c>
      <c r="F407" s="73">
        <f>373124.06+4000</f>
        <v>377124.06</v>
      </c>
    </row>
    <row r="408" spans="1:6" x14ac:dyDescent="0.25">
      <c r="A408" s="50" t="s">
        <v>581</v>
      </c>
      <c r="B408" s="51"/>
      <c r="C408" s="43">
        <v>800</v>
      </c>
      <c r="D408" s="43">
        <v>2000000</v>
      </c>
      <c r="E408" s="71">
        <f>F408-D408</f>
        <v>-407124.06000000006</v>
      </c>
      <c r="F408" s="71">
        <f>1596875.94-4000</f>
        <v>1592875.94</v>
      </c>
    </row>
    <row r="409" spans="1:6" x14ac:dyDescent="0.25">
      <c r="A409" s="50" t="s">
        <v>578</v>
      </c>
      <c r="B409" s="51"/>
      <c r="C409" s="74">
        <v>300</v>
      </c>
      <c r="D409" s="43"/>
      <c r="E409" s="71">
        <f t="shared" si="111"/>
        <v>30000</v>
      </c>
      <c r="F409" s="71">
        <v>30000</v>
      </c>
    </row>
    <row r="410" spans="1:6" ht="27" customHeight="1" x14ac:dyDescent="0.25">
      <c r="A410" s="50" t="s">
        <v>660</v>
      </c>
      <c r="B410" s="51" t="s">
        <v>661</v>
      </c>
      <c r="C410" s="74"/>
      <c r="D410" s="43"/>
      <c r="E410" s="71">
        <f t="shared" si="111"/>
        <v>14979</v>
      </c>
      <c r="F410" s="71">
        <f>F411</f>
        <v>14979</v>
      </c>
    </row>
    <row r="411" spans="1:6" x14ac:dyDescent="0.25">
      <c r="A411" s="50" t="s">
        <v>579</v>
      </c>
      <c r="B411" s="51"/>
      <c r="C411" s="74">
        <v>200</v>
      </c>
      <c r="D411" s="43"/>
      <c r="E411" s="71">
        <f t="shared" si="111"/>
        <v>14979</v>
      </c>
      <c r="F411" s="71">
        <v>14979</v>
      </c>
    </row>
    <row r="412" spans="1:6" ht="30" x14ac:dyDescent="0.25">
      <c r="A412" s="50" t="s">
        <v>662</v>
      </c>
      <c r="B412" s="51" t="s">
        <v>663</v>
      </c>
      <c r="C412" s="74"/>
      <c r="D412" s="43"/>
      <c r="E412" s="71">
        <f t="shared" si="111"/>
        <v>14979</v>
      </c>
      <c r="F412" s="71">
        <f>F413</f>
        <v>14979</v>
      </c>
    </row>
    <row r="413" spans="1:6" x14ac:dyDescent="0.25">
      <c r="A413" s="50" t="s">
        <v>579</v>
      </c>
      <c r="B413" s="51"/>
      <c r="C413" s="74">
        <v>200</v>
      </c>
      <c r="D413" s="43"/>
      <c r="E413" s="71">
        <f t="shared" si="111"/>
        <v>14979</v>
      </c>
      <c r="F413" s="71">
        <v>14979</v>
      </c>
    </row>
    <row r="414" spans="1:6" ht="30" x14ac:dyDescent="0.25">
      <c r="A414" s="50" t="s">
        <v>664</v>
      </c>
      <c r="B414" s="51" t="s">
        <v>665</v>
      </c>
      <c r="C414" s="74"/>
      <c r="D414" s="43"/>
      <c r="E414" s="71">
        <f t="shared" si="111"/>
        <v>110853.39</v>
      </c>
      <c r="F414" s="71">
        <f>F415+F416</f>
        <v>110853.39</v>
      </c>
    </row>
    <row r="415" spans="1:6" ht="28.5" customHeight="1" x14ac:dyDescent="0.25">
      <c r="A415" s="50" t="s">
        <v>580</v>
      </c>
      <c r="B415" s="51"/>
      <c r="C415" s="74">
        <v>100</v>
      </c>
      <c r="D415" s="43"/>
      <c r="E415" s="71">
        <f t="shared" si="111"/>
        <v>96394.25</v>
      </c>
      <c r="F415" s="71">
        <v>96394.25</v>
      </c>
    </row>
    <row r="416" spans="1:6" x14ac:dyDescent="0.25">
      <c r="A416" s="50" t="s">
        <v>579</v>
      </c>
      <c r="B416" s="51"/>
      <c r="C416" s="74">
        <v>200</v>
      </c>
      <c r="D416" s="43"/>
      <c r="E416" s="71">
        <f t="shared" si="111"/>
        <v>14459.14</v>
      </c>
      <c r="F416" s="71">
        <v>14459.14</v>
      </c>
    </row>
    <row r="417" spans="1:6" ht="30" x14ac:dyDescent="0.25">
      <c r="A417" s="50" t="s">
        <v>666</v>
      </c>
      <c r="B417" s="51" t="s">
        <v>667</v>
      </c>
      <c r="C417" s="74"/>
      <c r="D417" s="43"/>
      <c r="E417" s="71">
        <f t="shared" si="111"/>
        <v>14979</v>
      </c>
      <c r="F417" s="71">
        <f>F418</f>
        <v>14979</v>
      </c>
    </row>
    <row r="418" spans="1:6" x14ac:dyDescent="0.25">
      <c r="A418" s="50" t="s">
        <v>579</v>
      </c>
      <c r="B418" s="51"/>
      <c r="C418" s="74">
        <v>200</v>
      </c>
      <c r="D418" s="43"/>
      <c r="E418" s="71">
        <f t="shared" si="111"/>
        <v>14979</v>
      </c>
      <c r="F418" s="71">
        <v>14979</v>
      </c>
    </row>
    <row r="419" spans="1:6" ht="30" x14ac:dyDescent="0.25">
      <c r="A419" s="50" t="s">
        <v>668</v>
      </c>
      <c r="B419" s="51" t="s">
        <v>669</v>
      </c>
      <c r="C419" s="74"/>
      <c r="D419" s="43"/>
      <c r="E419" s="71">
        <f t="shared" si="111"/>
        <v>95193.8</v>
      </c>
      <c r="F419" s="71">
        <f>F420+F421</f>
        <v>95193.8</v>
      </c>
    </row>
    <row r="420" spans="1:6" ht="32.25" customHeight="1" x14ac:dyDescent="0.25">
      <c r="A420" s="50" t="s">
        <v>580</v>
      </c>
      <c r="B420" s="51"/>
      <c r="C420" s="74">
        <v>100</v>
      </c>
      <c r="D420" s="43"/>
      <c r="E420" s="71">
        <f t="shared" si="111"/>
        <v>82777.210000000006</v>
      </c>
      <c r="F420" s="71">
        <v>82777.210000000006</v>
      </c>
    </row>
    <row r="421" spans="1:6" x14ac:dyDescent="0.25">
      <c r="A421" s="50" t="s">
        <v>579</v>
      </c>
      <c r="B421" s="51"/>
      <c r="C421" s="74">
        <v>200</v>
      </c>
      <c r="D421" s="43"/>
      <c r="E421" s="71">
        <f t="shared" si="111"/>
        <v>12416.59</v>
      </c>
      <c r="F421" s="71">
        <v>12416.59</v>
      </c>
    </row>
    <row r="422" spans="1:6" ht="30" x14ac:dyDescent="0.25">
      <c r="A422" s="50" t="s">
        <v>598</v>
      </c>
      <c r="B422" s="51" t="s">
        <v>300</v>
      </c>
      <c r="C422" s="63"/>
      <c r="D422" s="43">
        <f>D423</f>
        <v>5900</v>
      </c>
      <c r="E422" s="43">
        <f t="shared" ref="E422:F422" si="135">E423</f>
        <v>0</v>
      </c>
      <c r="F422" s="73">
        <f t="shared" si="135"/>
        <v>5900</v>
      </c>
    </row>
    <row r="423" spans="1:6" x14ac:dyDescent="0.25">
      <c r="A423" s="50" t="s">
        <v>591</v>
      </c>
      <c r="B423" s="51"/>
      <c r="C423" s="63">
        <v>200</v>
      </c>
      <c r="D423" s="43">
        <f>6000-100</f>
        <v>5900</v>
      </c>
      <c r="E423" s="71">
        <f t="shared" si="111"/>
        <v>0</v>
      </c>
      <c r="F423" s="71">
        <v>5900</v>
      </c>
    </row>
    <row r="424" spans="1:6" x14ac:dyDescent="0.25">
      <c r="A424" s="50" t="s">
        <v>407</v>
      </c>
      <c r="B424" s="51" t="s">
        <v>301</v>
      </c>
      <c r="C424" s="63"/>
      <c r="D424" s="43">
        <f>D425+D426</f>
        <v>918085</v>
      </c>
      <c r="E424" s="43">
        <f t="shared" ref="E424:F424" si="136">E425+E426</f>
        <v>-33816</v>
      </c>
      <c r="F424" s="73">
        <f t="shared" si="136"/>
        <v>884269</v>
      </c>
    </row>
    <row r="425" spans="1:6" ht="30" x14ac:dyDescent="0.25">
      <c r="A425" s="50" t="s">
        <v>580</v>
      </c>
      <c r="B425" s="51"/>
      <c r="C425" s="63">
        <v>100</v>
      </c>
      <c r="D425" s="43">
        <f>966630-177115</f>
        <v>789515</v>
      </c>
      <c r="E425" s="71">
        <f t="shared" si="111"/>
        <v>0</v>
      </c>
      <c r="F425" s="71">
        <v>789515</v>
      </c>
    </row>
    <row r="426" spans="1:6" x14ac:dyDescent="0.25">
      <c r="A426" s="50" t="s">
        <v>579</v>
      </c>
      <c r="B426" s="51"/>
      <c r="C426" s="63">
        <v>200</v>
      </c>
      <c r="D426" s="43">
        <v>128570</v>
      </c>
      <c r="E426" s="71">
        <f t="shared" si="111"/>
        <v>-33816</v>
      </c>
      <c r="F426" s="71">
        <v>94754</v>
      </c>
    </row>
    <row r="427" spans="1:6" x14ac:dyDescent="0.25">
      <c r="A427" s="50" t="s">
        <v>585</v>
      </c>
      <c r="B427" s="51" t="s">
        <v>584</v>
      </c>
      <c r="C427" s="63"/>
      <c r="D427" s="43">
        <f>D428</f>
        <v>73363</v>
      </c>
      <c r="E427" s="73">
        <f t="shared" ref="E427:F427" si="137">E428</f>
        <v>-73363</v>
      </c>
      <c r="F427" s="73">
        <f t="shared" si="137"/>
        <v>0</v>
      </c>
    </row>
    <row r="428" spans="1:6" x14ac:dyDescent="0.25">
      <c r="A428" s="50" t="s">
        <v>579</v>
      </c>
      <c r="B428" s="51"/>
      <c r="C428" s="63">
        <v>200</v>
      </c>
      <c r="D428" s="43">
        <v>73363</v>
      </c>
      <c r="E428" s="71">
        <f t="shared" si="111"/>
        <v>-73363</v>
      </c>
      <c r="F428" s="71"/>
    </row>
    <row r="429" spans="1:6" x14ac:dyDescent="0.25">
      <c r="A429" s="50" t="s">
        <v>319</v>
      </c>
      <c r="B429" s="51" t="s">
        <v>303</v>
      </c>
      <c r="C429" s="63"/>
      <c r="D429" s="43">
        <f>D430+D431</f>
        <v>394250</v>
      </c>
      <c r="E429" s="43">
        <f t="shared" ref="E429:F429" si="138">E430+E431</f>
        <v>0</v>
      </c>
      <c r="F429" s="73">
        <f t="shared" si="138"/>
        <v>394250</v>
      </c>
    </row>
    <row r="430" spans="1:6" ht="30" x14ac:dyDescent="0.25">
      <c r="A430" s="50" t="s">
        <v>580</v>
      </c>
      <c r="B430" s="51"/>
      <c r="C430" s="63">
        <v>100</v>
      </c>
      <c r="D430" s="43">
        <v>387913</v>
      </c>
      <c r="E430" s="71">
        <f t="shared" ref="E430:E460" si="139">F430-D430</f>
        <v>0</v>
      </c>
      <c r="F430" s="71">
        <v>387913</v>
      </c>
    </row>
    <row r="431" spans="1:6" x14ac:dyDescent="0.25">
      <c r="A431" s="50" t="s">
        <v>579</v>
      </c>
      <c r="B431" s="51"/>
      <c r="C431" s="63">
        <v>200</v>
      </c>
      <c r="D431" s="43">
        <v>6337</v>
      </c>
      <c r="E431" s="71">
        <f t="shared" si="139"/>
        <v>0</v>
      </c>
      <c r="F431" s="71">
        <v>6337</v>
      </c>
    </row>
    <row r="432" spans="1:6" x14ac:dyDescent="0.25">
      <c r="A432" s="50" t="s">
        <v>320</v>
      </c>
      <c r="B432" s="51" t="s">
        <v>304</v>
      </c>
      <c r="C432" s="63"/>
      <c r="D432" s="43">
        <f>D433</f>
        <v>22337</v>
      </c>
      <c r="E432" s="43">
        <f t="shared" ref="E432:F432" si="140">E433</f>
        <v>0</v>
      </c>
      <c r="F432" s="73">
        <f t="shared" si="140"/>
        <v>22337</v>
      </c>
    </row>
    <row r="433" spans="1:6" x14ac:dyDescent="0.25">
      <c r="A433" s="50" t="s">
        <v>579</v>
      </c>
      <c r="B433" s="51"/>
      <c r="C433" s="63">
        <v>200</v>
      </c>
      <c r="D433" s="43">
        <v>22337</v>
      </c>
      <c r="E433" s="71">
        <f t="shared" si="139"/>
        <v>0</v>
      </c>
      <c r="F433" s="71">
        <v>22337</v>
      </c>
    </row>
    <row r="434" spans="1:6" x14ac:dyDescent="0.25">
      <c r="A434" s="85" t="s">
        <v>321</v>
      </c>
      <c r="B434" s="103" t="s">
        <v>425</v>
      </c>
      <c r="C434" s="106"/>
      <c r="D434" s="88">
        <f>D437+D443+D449</f>
        <v>56522112</v>
      </c>
      <c r="E434" s="89">
        <f>E435+E437+E439+E441+E443+E445+E447+E449+E451+E453+E455+E457+E459</f>
        <v>25642823.079999998</v>
      </c>
      <c r="F434" s="89">
        <f>F437+F443+F449+F447+F451+F457+F441+F459+F455+F435+F439+F445+F453</f>
        <v>82164935.079999998</v>
      </c>
    </row>
    <row r="435" spans="1:6" ht="31.5" x14ac:dyDescent="0.25">
      <c r="A435" s="109" t="s">
        <v>722</v>
      </c>
      <c r="B435" s="51" t="s">
        <v>721</v>
      </c>
      <c r="C435" s="63"/>
      <c r="D435" s="113"/>
      <c r="E435" s="77">
        <f>E436</f>
        <v>546070.48</v>
      </c>
      <c r="F435" s="77">
        <f>F436</f>
        <v>546070.48</v>
      </c>
    </row>
    <row r="436" spans="1:6" x14ac:dyDescent="0.25">
      <c r="A436" s="50" t="s">
        <v>582</v>
      </c>
      <c r="B436" s="112"/>
      <c r="C436" s="63">
        <v>500</v>
      </c>
      <c r="D436" s="113"/>
      <c r="E436" s="77">
        <f>F436-D436</f>
        <v>546070.48</v>
      </c>
      <c r="F436" s="77">
        <v>546070.48</v>
      </c>
    </row>
    <row r="437" spans="1:6" x14ac:dyDescent="0.25">
      <c r="A437" s="50" t="s">
        <v>408</v>
      </c>
      <c r="B437" s="51" t="s">
        <v>426</v>
      </c>
      <c r="C437" s="63"/>
      <c r="D437" s="43">
        <f>D438</f>
        <v>142112</v>
      </c>
      <c r="E437" s="43">
        <f t="shared" ref="E437:F437" si="141">E438</f>
        <v>1660</v>
      </c>
      <c r="F437" s="73">
        <f t="shared" si="141"/>
        <v>143772</v>
      </c>
    </row>
    <row r="438" spans="1:6" x14ac:dyDescent="0.25">
      <c r="A438" s="50" t="s">
        <v>582</v>
      </c>
      <c r="B438" s="51"/>
      <c r="C438" s="63">
        <v>500</v>
      </c>
      <c r="D438" s="43">
        <f>109200+32912</f>
        <v>142112</v>
      </c>
      <c r="E438" s="71">
        <f t="shared" si="139"/>
        <v>1660</v>
      </c>
      <c r="F438" s="71">
        <v>143772</v>
      </c>
    </row>
    <row r="439" spans="1:6" ht="47.25" x14ac:dyDescent="0.25">
      <c r="A439" s="109" t="s">
        <v>724</v>
      </c>
      <c r="B439" s="51" t="s">
        <v>723</v>
      </c>
      <c r="C439" s="63"/>
      <c r="D439" s="43"/>
      <c r="E439" s="71">
        <f>E440</f>
        <v>63491</v>
      </c>
      <c r="F439" s="71">
        <f>F440</f>
        <v>63491</v>
      </c>
    </row>
    <row r="440" spans="1:6" x14ac:dyDescent="0.25">
      <c r="A440" s="50" t="s">
        <v>582</v>
      </c>
      <c r="B440" s="51"/>
      <c r="C440" s="63">
        <v>500</v>
      </c>
      <c r="D440" s="43"/>
      <c r="E440" s="71">
        <f>F440-D440</f>
        <v>63491</v>
      </c>
      <c r="F440" s="71">
        <v>63491</v>
      </c>
    </row>
    <row r="441" spans="1:6" ht="30" x14ac:dyDescent="0.25">
      <c r="A441" s="50" t="s">
        <v>688</v>
      </c>
      <c r="B441" s="51" t="s">
        <v>689</v>
      </c>
      <c r="C441" s="63"/>
      <c r="D441" s="43"/>
      <c r="E441" s="71">
        <f>F441-D441</f>
        <v>1560414</v>
      </c>
      <c r="F441" s="71">
        <f>F442</f>
        <v>1560414</v>
      </c>
    </row>
    <row r="442" spans="1:6" x14ac:dyDescent="0.25">
      <c r="A442" s="50" t="s">
        <v>582</v>
      </c>
      <c r="B442" s="51"/>
      <c r="C442" s="63">
        <v>500</v>
      </c>
      <c r="D442" s="43"/>
      <c r="E442" s="71">
        <f>F442-D442</f>
        <v>1560414</v>
      </c>
      <c r="F442" s="71">
        <v>1560414</v>
      </c>
    </row>
    <row r="443" spans="1:6" x14ac:dyDescent="0.25">
      <c r="A443" s="50" t="s">
        <v>369</v>
      </c>
      <c r="B443" s="51" t="s">
        <v>576</v>
      </c>
      <c r="C443" s="63"/>
      <c r="D443" s="43">
        <f>D444</f>
        <v>1900000</v>
      </c>
      <c r="E443" s="43">
        <f t="shared" ref="E443:F443" si="142">E444</f>
        <v>-405100</v>
      </c>
      <c r="F443" s="73">
        <f t="shared" si="142"/>
        <v>1494900</v>
      </c>
    </row>
    <row r="444" spans="1:6" x14ac:dyDescent="0.25">
      <c r="A444" s="50" t="s">
        <v>582</v>
      </c>
      <c r="B444" s="51"/>
      <c r="C444" s="63">
        <v>500</v>
      </c>
      <c r="D444" s="43">
        <v>1900000</v>
      </c>
      <c r="E444" s="71">
        <f t="shared" si="139"/>
        <v>-405100</v>
      </c>
      <c r="F444" s="71">
        <v>1494900</v>
      </c>
    </row>
    <row r="445" spans="1:6" ht="31.5" x14ac:dyDescent="0.25">
      <c r="A445" s="109" t="s">
        <v>726</v>
      </c>
      <c r="B445" s="51" t="s">
        <v>725</v>
      </c>
      <c r="C445" s="63"/>
      <c r="D445" s="43"/>
      <c r="E445" s="71">
        <f>E446</f>
        <v>3327530</v>
      </c>
      <c r="F445" s="71">
        <f>F446</f>
        <v>3327530</v>
      </c>
    </row>
    <row r="446" spans="1:6" x14ac:dyDescent="0.25">
      <c r="A446" s="50" t="s">
        <v>582</v>
      </c>
      <c r="B446" s="51"/>
      <c r="C446" s="63">
        <v>500</v>
      </c>
      <c r="D446" s="43"/>
      <c r="E446" s="71">
        <f>F446-D446</f>
        <v>3327530</v>
      </c>
      <c r="F446" s="71">
        <v>3327530</v>
      </c>
    </row>
    <row r="447" spans="1:6" x14ac:dyDescent="0.25">
      <c r="A447" s="50" t="s">
        <v>670</v>
      </c>
      <c r="B447" s="51" t="s">
        <v>671</v>
      </c>
      <c r="C447" s="63"/>
      <c r="D447" s="43"/>
      <c r="E447" s="71">
        <f>E448</f>
        <v>11996394.6</v>
      </c>
      <c r="F447" s="71">
        <f>F448</f>
        <v>11996394.6</v>
      </c>
    </row>
    <row r="448" spans="1:6" x14ac:dyDescent="0.25">
      <c r="A448" s="50" t="s">
        <v>582</v>
      </c>
      <c r="B448" s="51"/>
      <c r="C448" s="63">
        <v>500</v>
      </c>
      <c r="D448" s="43"/>
      <c r="E448" s="71">
        <f>F448-D448</f>
        <v>11996394.6</v>
      </c>
      <c r="F448" s="71">
        <v>11996394.6</v>
      </c>
    </row>
    <row r="449" spans="1:8" x14ac:dyDescent="0.25">
      <c r="A449" s="50" t="s">
        <v>322</v>
      </c>
      <c r="B449" s="51" t="s">
        <v>427</v>
      </c>
      <c r="C449" s="63"/>
      <c r="D449" s="43">
        <f>D450</f>
        <v>54480000</v>
      </c>
      <c r="E449" s="43">
        <f t="shared" ref="E449:F449" si="143">E450</f>
        <v>0</v>
      </c>
      <c r="F449" s="73">
        <f t="shared" si="143"/>
        <v>54480000</v>
      </c>
    </row>
    <row r="450" spans="1:8" x14ac:dyDescent="0.25">
      <c r="A450" s="50" t="s">
        <v>582</v>
      </c>
      <c r="B450" s="51"/>
      <c r="C450" s="63">
        <v>500</v>
      </c>
      <c r="D450" s="43">
        <v>54480000</v>
      </c>
      <c r="E450" s="71">
        <f t="shared" si="139"/>
        <v>0</v>
      </c>
      <c r="F450" s="71">
        <v>54480000</v>
      </c>
    </row>
    <row r="451" spans="1:8" x14ac:dyDescent="0.25">
      <c r="A451" s="50" t="s">
        <v>672</v>
      </c>
      <c r="B451" s="51" t="s">
        <v>673</v>
      </c>
      <c r="C451" s="63"/>
      <c r="D451" s="43"/>
      <c r="E451" s="71">
        <f t="shared" si="139"/>
        <v>35796</v>
      </c>
      <c r="F451" s="71">
        <f>F452</f>
        <v>35796</v>
      </c>
    </row>
    <row r="452" spans="1:8" x14ac:dyDescent="0.25">
      <c r="A452" s="50" t="s">
        <v>582</v>
      </c>
      <c r="B452" s="51"/>
      <c r="C452" s="63">
        <v>500</v>
      </c>
      <c r="D452" s="43"/>
      <c r="E452" s="71">
        <f t="shared" si="139"/>
        <v>35796</v>
      </c>
      <c r="F452" s="71">
        <v>35796</v>
      </c>
    </row>
    <row r="453" spans="1:8" x14ac:dyDescent="0.25">
      <c r="A453" s="50" t="s">
        <v>728</v>
      </c>
      <c r="B453" s="51" t="s">
        <v>727</v>
      </c>
      <c r="C453" s="63"/>
      <c r="D453" s="43"/>
      <c r="E453" s="71">
        <f>E454</f>
        <v>531567</v>
      </c>
      <c r="F453" s="71">
        <f>F454</f>
        <v>531567</v>
      </c>
    </row>
    <row r="454" spans="1:8" x14ac:dyDescent="0.25">
      <c r="A454" s="50" t="s">
        <v>582</v>
      </c>
      <c r="B454" s="51"/>
      <c r="C454" s="63">
        <v>500</v>
      </c>
      <c r="D454" s="43"/>
      <c r="E454" s="71">
        <f>F454-D454</f>
        <v>531567</v>
      </c>
      <c r="F454" s="71">
        <v>531567</v>
      </c>
    </row>
    <row r="455" spans="1:8" x14ac:dyDescent="0.25">
      <c r="A455" s="50" t="s">
        <v>690</v>
      </c>
      <c r="B455" s="51" t="s">
        <v>698</v>
      </c>
      <c r="C455" s="63"/>
      <c r="D455" s="43"/>
      <c r="E455" s="71">
        <f t="shared" si="139"/>
        <v>3418000</v>
      </c>
      <c r="F455" s="71">
        <f>F456</f>
        <v>3418000</v>
      </c>
    </row>
    <row r="456" spans="1:8" x14ac:dyDescent="0.25">
      <c r="A456" s="50" t="s">
        <v>582</v>
      </c>
      <c r="B456" s="51"/>
      <c r="C456" s="63">
        <v>500</v>
      </c>
      <c r="D456" s="43"/>
      <c r="E456" s="71">
        <f t="shared" si="139"/>
        <v>3418000</v>
      </c>
      <c r="F456" s="71">
        <v>3418000</v>
      </c>
    </row>
    <row r="457" spans="1:8" ht="30" x14ac:dyDescent="0.25">
      <c r="A457" s="50" t="s">
        <v>674</v>
      </c>
      <c r="B457" s="51" t="s">
        <v>675</v>
      </c>
      <c r="C457" s="63"/>
      <c r="D457" s="43"/>
      <c r="E457" s="71">
        <f t="shared" si="139"/>
        <v>3747000</v>
      </c>
      <c r="F457" s="71">
        <f>F458</f>
        <v>3747000</v>
      </c>
    </row>
    <row r="458" spans="1:8" x14ac:dyDescent="0.25">
      <c r="A458" s="50" t="s">
        <v>582</v>
      </c>
      <c r="B458" s="51"/>
      <c r="C458" s="63">
        <v>500</v>
      </c>
      <c r="D458" s="43"/>
      <c r="E458" s="71">
        <f t="shared" si="139"/>
        <v>3747000</v>
      </c>
      <c r="F458" s="71">
        <v>3747000</v>
      </c>
    </row>
    <row r="459" spans="1:8" ht="30" x14ac:dyDescent="0.25">
      <c r="A459" s="50" t="s">
        <v>691</v>
      </c>
      <c r="B459" s="51" t="s">
        <v>692</v>
      </c>
      <c r="C459" s="63"/>
      <c r="D459" s="43"/>
      <c r="E459" s="71">
        <f t="shared" si="139"/>
        <v>820000</v>
      </c>
      <c r="F459" s="71">
        <f>F460</f>
        <v>820000</v>
      </c>
    </row>
    <row r="460" spans="1:8" x14ac:dyDescent="0.25">
      <c r="A460" s="50" t="s">
        <v>582</v>
      </c>
      <c r="B460" s="51"/>
      <c r="C460" s="63">
        <v>500</v>
      </c>
      <c r="D460" s="43"/>
      <c r="E460" s="71">
        <f t="shared" si="139"/>
        <v>820000</v>
      </c>
      <c r="F460" s="71">
        <v>820000</v>
      </c>
    </row>
    <row r="461" spans="1:8" x14ac:dyDescent="0.25">
      <c r="A461" s="107" t="s">
        <v>583</v>
      </c>
      <c r="B461" s="108"/>
      <c r="C461" s="87"/>
      <c r="D461" s="88">
        <f>D6+D76+D177+D182+D197+D207+D259+D265+D297+D304+D325+D336+D362+D381+D386+D397+D434+D171</f>
        <v>413473329</v>
      </c>
      <c r="E461" s="89">
        <f>E6+E76+E177+E182+E197+E207+E259+E265+E297+E304+E325+E336+E362+E381+E386+E397+E434+E172</f>
        <v>38798752.479999997</v>
      </c>
      <c r="F461" s="89">
        <f>F6+F76+F177+F182+F197+F207+F259+F265+F297+F304+F325+F336+F362+F381+F386+F397+F434+F172</f>
        <v>452272081.48000002</v>
      </c>
      <c r="G461" s="80"/>
      <c r="H461" s="80"/>
    </row>
    <row r="462" spans="1:8" x14ac:dyDescent="0.25">
      <c r="A462" s="65" t="s">
        <v>589</v>
      </c>
      <c r="B462" s="64"/>
      <c r="C462" s="43"/>
      <c r="D462" s="43">
        <v>0</v>
      </c>
      <c r="E462" s="44"/>
      <c r="F462" s="77">
        <v>-5670795.29</v>
      </c>
      <c r="G462" s="80"/>
    </row>
    <row r="463" spans="1:8" x14ac:dyDescent="0.25">
      <c r="A463" s="66"/>
      <c r="B463" s="67"/>
    </row>
    <row r="464" spans="1:8" x14ac:dyDescent="0.25">
      <c r="A464" s="66"/>
      <c r="B464" s="67"/>
      <c r="C464" s="76"/>
      <c r="D464" s="76"/>
      <c r="E464" s="66"/>
      <c r="F464" s="81"/>
    </row>
    <row r="465" spans="3:6" x14ac:dyDescent="0.25">
      <c r="C465" s="76"/>
      <c r="D465" s="76"/>
      <c r="E465" s="76"/>
      <c r="F465" s="76"/>
    </row>
    <row r="467" spans="3:6" x14ac:dyDescent="0.25">
      <c r="E467" s="80"/>
      <c r="F467" s="80"/>
    </row>
  </sheetData>
  <mergeCells count="4">
    <mergeCell ref="E2:F2"/>
    <mergeCell ref="A4:F4"/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38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2016г.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2016-09-30T05:59:40Z</cp:lastPrinted>
  <dcterms:created xsi:type="dcterms:W3CDTF">2015-09-23T12:24:19Z</dcterms:created>
  <dcterms:modified xsi:type="dcterms:W3CDTF">2016-09-30T05:59:46Z</dcterms:modified>
</cp:coreProperties>
</file>